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lkulation\Kalkulationsprogramme\Kalkulation aufgeteilt\fertig für Veröffentlichung\Weiterentwicklung\Veröffentlicht 1-24\"/>
    </mc:Choice>
  </mc:AlternateContent>
  <bookViews>
    <workbookView xWindow="0" yWindow="60" windowWidth="16608" windowHeight="9384" tabRatio="856" activeTab="4"/>
  </bookViews>
  <sheets>
    <sheet name="Bedienungsanleitung" sheetId="17" r:id="rId1"/>
    <sheet name="Obst Flasche" sheetId="1" state="hidden" r:id="rId2"/>
    <sheet name="Daten Drop Down" sheetId="2" state="hidden" r:id="rId3"/>
    <sheet name="Obstbrände je LA" sheetId="15" state="hidden" r:id="rId4"/>
    <sheet name="Verkostungen" sheetId="19" r:id="rId5"/>
    <sheet name="Maischebereitung Verkauf" sheetId="20" state="hidden" r:id="rId6"/>
  </sheets>
  <definedNames>
    <definedName name="Abtriebe_Tag">'Daten Drop Down'!$A$23:$A$24</definedName>
    <definedName name="Ausbeutesatz">'Daten Drop Down'!$E$2:$F$4</definedName>
    <definedName name="Dauer">'Daten Drop Down'!$C$4:$C$7</definedName>
    <definedName name="_xlnm.Print_Area" localSheetId="0">Bedienungsanleitung!$A$1:$G$51</definedName>
    <definedName name="_xlnm.Print_Area" localSheetId="1">'Obst Flasche'!$A$1:$H$46</definedName>
    <definedName name="_xlnm.Print_Area" localSheetId="3">'Obstbrände je LA'!$A$1:$H$46</definedName>
    <definedName name="_xlnm.Print_Area" localSheetId="4">Verkostungen!$A$1:$I$48</definedName>
    <definedName name="Flaschengöße">'Daten Drop Down'!$C$24:$C$29</definedName>
    <definedName name="Füllmenge">'Daten Drop Down'!$A$10:$A$18</definedName>
    <definedName name="Kontingent">'Daten Drop Down'!$A$2:$A$4</definedName>
    <definedName name="selbstvermarktungsfähig" localSheetId="5">'Daten Drop Down'!#REF!</definedName>
    <definedName name="selbstvermarktungsfähig" localSheetId="3">'Daten Drop Down'!#REF!</definedName>
    <definedName name="selbstvermarktungsfähig" localSheetId="4">'Daten Drop Down'!#REF!</definedName>
    <definedName name="selbstvermarktungsfähig">'Daten Drop Down'!#REF!</definedName>
  </definedNames>
  <calcPr calcId="162913"/>
</workbook>
</file>

<file path=xl/calcChain.xml><?xml version="1.0" encoding="utf-8"?>
<calcChain xmlns="http://schemas.openxmlformats.org/spreadsheetml/2006/main">
  <c r="H23" i="19" l="1"/>
  <c r="H35" i="19" l="1"/>
  <c r="H30" i="19"/>
  <c r="H37" i="19" l="1"/>
  <c r="H34" i="19" l="1"/>
  <c r="H36" i="19" l="1"/>
  <c r="H38" i="19" s="1"/>
  <c r="H40" i="19" s="1"/>
  <c r="H40" i="15"/>
  <c r="H39" i="19" l="1"/>
  <c r="H41" i="19"/>
  <c r="H22" i="15"/>
  <c r="H42" i="19" l="1"/>
  <c r="H23" i="15"/>
  <c r="H26" i="15"/>
  <c r="H24" i="15" l="1"/>
  <c r="H31" i="15" s="1"/>
  <c r="H33" i="15"/>
  <c r="H29" i="15"/>
  <c r="H38" i="15" l="1"/>
  <c r="H34" i="15"/>
  <c r="H35" i="15"/>
  <c r="H37" i="15"/>
  <c r="H25" i="15"/>
  <c r="H45" i="15" s="1"/>
  <c r="H32" i="15"/>
  <c r="H30" i="15"/>
  <c r="H36" i="15" l="1"/>
  <c r="H39" i="15" s="1"/>
  <c r="H41" i="15" s="1"/>
  <c r="H44" i="15" s="1"/>
  <c r="H46" i="15" s="1"/>
  <c r="H36" i="1"/>
  <c r="H28" i="1" l="1"/>
  <c r="H19" i="1" l="1"/>
  <c r="H34" i="1" l="1"/>
  <c r="H33" i="1"/>
  <c r="H10" i="1"/>
  <c r="H11" i="1"/>
  <c r="H17" i="1" l="1"/>
  <c r="H12" i="1"/>
  <c r="H14" i="1"/>
  <c r="H15" i="1"/>
  <c r="H13" i="1"/>
  <c r="H16" i="1" l="1"/>
  <c r="H43" i="1" s="1"/>
  <c r="H24" i="1" l="1"/>
  <c r="H21" i="1"/>
  <c r="H27" i="1"/>
  <c r="H22" i="1"/>
  <c r="H32" i="1"/>
  <c r="H31" i="1"/>
  <c r="H30" i="1"/>
  <c r="H20" i="1"/>
  <c r="H23" i="1"/>
  <c r="H26" i="1"/>
  <c r="H25" i="1"/>
  <c r="H29" i="1" l="1"/>
  <c r="H35" i="1" s="1"/>
  <c r="H37" i="1" s="1"/>
  <c r="H40" i="1" s="1"/>
  <c r="H41" i="1" l="1"/>
  <c r="H42" i="1"/>
  <c r="H44" i="1" l="1"/>
  <c r="H45" i="1" l="1"/>
  <c r="H46" i="1" s="1"/>
</calcChain>
</file>

<file path=xl/comments1.xml><?xml version="1.0" encoding="utf-8"?>
<comments xmlns="http://schemas.openxmlformats.org/spreadsheetml/2006/main">
  <authors>
    <author>Friz, Jürgen (LVWO)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Beim Berühren dieses Feldes mit der Maus geht ein Kommentarfeld auf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berechnet auf die tatsächliche  Gesamtausbeute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Wieviel LA Geist, Feinbrand oder Lohnbrand produzieren Sie pro Jahr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Wieviel Liter füllen Sie im Ø in die Brennblase ein?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Wieviel LA Ausbeute haben Sie bei dieser Charge?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Wieviel % Mittellauf von der Gesamtausbeute haben Sie erreicht? 
Beispiel 
Gesamtausbeute 6 LA= 100 %
Mittellauf 3,9 LA
d.h. 6 LA= 100%
       0,06 LA= 1 %
       3,9 LA= 3,9/ 0,06 LA= 65 %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Wieviel kosten Ihre Obst  in Euro je 100 kg netto?
Bei Eigenproduktion Zukaufspreis nehmen!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Wieviel kg Obst haben Sie in dieser Charge verarbeitet?
Bei Trester Liter eingeben!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ca. 0,8- 1,00 Euro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mind. 0,5 Euro/ 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0- ? Euro, überlegen was kostet es mich, benötige ich Schlepper mit Faß oder sonstiges!!!!!!
Bei Kanalentsorgung 0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aktuellen Tagespreis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 xml:space="preserve">aktuellen Mwst. Satz eingeben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 xml:space="preserve">15-20 % von den Vollkosten netto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z.B. Verkaufsraum, Verschiedene Versicherungen, Telekommunikation, Wartungsverträge, Steuerberater, Berufsverbände, Grundsteuer und andere nicht direkt zuordenbare Kosten
5- 20% von den Vollkosten netto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Nutzungsdauer bei Neuanschaffung bzw. Restnutzungsdauer bei älteren Maschinen und Anlagen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 xml:space="preserve">Nutzungsdauer bei Neuanschaffung bzw. Restnutzungsdauer bei älteren Gebäuden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Wieviel LA Geist, Feinbrand oder Lohnbrand produzieren Sie pro Jahr?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 xml:space="preserve">Wieviel LA Ausbeute haben Sie bei dieser Charge?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Wieviel % Mittellauf von der Gesamtausbeute haben Sie erreicht? 
Beispiel 
Gesamtausbeute 6 LA= 100 %
Mittellauf 3,9 LA
d.h. 6 LA= 100%
       0,06 LA= 1 %
       3,9 LA= 3,9/ 0,06 LA= 65 %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Wieviel kosten Ihre Obst  in Euro je 100 kg netto?
Bei Eigenproduktion Zukaufspreis nehmen!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ca. 0,8- 1,00 Euro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Feinbrände ca. 0,19- 0,37
Willi ca. 0,29-0,30
Apfel ca. 0,29
Wein ca. 0,34
Getreide ca. 0,29
Stammwürze ca. 0,21
Rohbrand Trester ca. 0,81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0- ? Euro, überlegen was kostet es mich, benötige ich Schlepper mit Faß oder sonstiges!!!!!!
Bei Kanalentsorgung 0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aktuellen Tagespreis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Friz, Jürgen (LVWO)</author>
  </authors>
  <commentList>
    <comment ref="B29" authorId="0" shapeId="0">
      <text>
        <r>
          <rPr>
            <b/>
            <sz val="9"/>
            <color rgb="FF000000"/>
            <rFont val="Tahoma"/>
            <family val="2"/>
          </rPr>
          <t xml:space="preserve">15-20 % von den Vollkosten netto
</t>
        </r>
      </text>
    </comment>
    <comment ref="B31" authorId="0" shapeId="0">
      <text>
        <r>
          <rPr>
            <b/>
            <sz val="9"/>
            <color rgb="FF000000"/>
            <rFont val="Tahoma"/>
            <family val="2"/>
          </rPr>
          <t xml:space="preserve">aktuellen Mwst. Satz eingeben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Wieviel kosten Ihre Obst  in Euro je 100 kg netto?
Bei Eigenproduktion Zukaufspreis nehmen!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 kg Obst haben Sie in dieser Charge verarbeitet?
Bei Trester Liter eingeben!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ca. 0,8- 1,00 Euro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Feinbrände ca. 0,19- 0,37
Willi ca. 0,29-0,30
Apfel ca. 0,29
Wein ca. 0,34
Getreide ca. 0,29
Stammwürze ca. 0,21
Rohbrand Trester ca. 0,81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aktuellen Mwst. Satz eingeben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 xml:space="preserve">15-20 % von den Vollkosten netto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z.B. Verkaufsraum, Verschiedene Versicherungen, Telekommunikation, Wartungsverträge, Steuerberater, Berufsverbände, Grundsteuer und andere nicht direkt zuordenbare Kosten
5- 20% von den Vollkosten netto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<sst xmlns="http://schemas.openxmlformats.org/spreadsheetml/2006/main" count="270" uniqueCount="176">
  <si>
    <t>Kontingent</t>
  </si>
  <si>
    <t>Füllmenge</t>
  </si>
  <si>
    <t>Abtriebe je Tag</t>
  </si>
  <si>
    <t>Dauer je Abtrieb in Stunden</t>
  </si>
  <si>
    <t>Dauer</t>
  </si>
  <si>
    <t>Tasächliche Ausbeute in LA/ 100 L Maische</t>
  </si>
  <si>
    <t>Kontingent, 1+ 1 vereinfachtes, 1+ 2 vereinfachte</t>
  </si>
  <si>
    <t>Ausbeutesatz lt. amtlicher Ausbeute</t>
  </si>
  <si>
    <t>Wieviel % der Ausbeute sind selbstvermarktungsfähig</t>
  </si>
  <si>
    <t>Drop Down Menü</t>
  </si>
  <si>
    <t>Manuelle Eingabe</t>
  </si>
  <si>
    <t>Flaschengöße</t>
  </si>
  <si>
    <t>Flaschengröße in der vermarktet werden soll in Liter</t>
  </si>
  <si>
    <t>Kosten des Obstes je 100 kg in €</t>
  </si>
  <si>
    <t>Verarbeitete Obstmenge dieser Charge in kg</t>
  </si>
  <si>
    <t>Wieviel % vol soll das verkaufsfertige Destillat haben?</t>
  </si>
  <si>
    <t>Nutzungsdauer in Jahren</t>
  </si>
  <si>
    <t>Zeitaufwand für das Verkaufen je Flasche in min.</t>
  </si>
  <si>
    <t>Stundenleistung beim Einmaischen in kg</t>
  </si>
  <si>
    <t>Verkaufsfähiges Destillat dieser Charge in Liter</t>
  </si>
  <si>
    <t>alle Euro Angaben Netto</t>
  </si>
  <si>
    <t>Erzeugte Menge Rohalkohol dieser Charge in LA</t>
  </si>
  <si>
    <t>Stromkosten pauschal 3 €/ Tag</t>
  </si>
  <si>
    <t>Kosten des Obstes</t>
  </si>
  <si>
    <t>Wasserkosten</t>
  </si>
  <si>
    <t>Stromkosten</t>
  </si>
  <si>
    <t>Schlempebeseitigung</t>
  </si>
  <si>
    <t>Kosten der Zusatzstoffe</t>
  </si>
  <si>
    <t>Flaschenkosten</t>
  </si>
  <si>
    <t>Lohnkosten Maischen</t>
  </si>
  <si>
    <t>Lohnkosten Brennen</t>
  </si>
  <si>
    <t>Lohnkosten Verkaufen</t>
  </si>
  <si>
    <t>Lohnkosten Abfüllen/ fertigmachen</t>
  </si>
  <si>
    <t>Liter Maische dieser Charge</t>
  </si>
  <si>
    <t>Ergebnisfeld</t>
  </si>
  <si>
    <t>Zeitaufwand für Abfüllen und Etikettieren je Flasche in min.</t>
  </si>
  <si>
    <t>Variable Kosten pro Flasche</t>
  </si>
  <si>
    <t>Zwischensumme</t>
  </si>
  <si>
    <t>Endverkaufspreis</t>
  </si>
  <si>
    <t>Drop Down Menü, aus dem ausgewählt werden kann.</t>
  </si>
  <si>
    <t>Je genauer die Eingabe, desto genauer das Ergebnis</t>
  </si>
  <si>
    <t>Gebäudekosten anteilig an Brennerei</t>
  </si>
  <si>
    <t>Verkaufspreis netto</t>
  </si>
  <si>
    <t>Gewinnzuschlag in %</t>
  </si>
  <si>
    <t>Gewinnzuschlag</t>
  </si>
  <si>
    <t>Die gelben und orangen Felder sind mit eigenen, möglichst genauen Zahlen zu füllen.</t>
  </si>
  <si>
    <t>Die grünen Felder sind Ergebnisfelder. Hinter den orangen Feldern steckt ein</t>
  </si>
  <si>
    <t>Vollkosten netto</t>
  </si>
  <si>
    <t>Anteil Festkosten je Flasche</t>
  </si>
  <si>
    <t>Preiskalkulation</t>
  </si>
  <si>
    <t>Vollkosten Netto</t>
  </si>
  <si>
    <t>Verkauf der Vor- und Nachläufe an Händler pro Flasche</t>
  </si>
  <si>
    <t>Marketingkosten</t>
  </si>
  <si>
    <t xml:space="preserve">Marketingkosten in % </t>
  </si>
  <si>
    <t>Verkaufsfähiges Destillat in Flaschen</t>
  </si>
  <si>
    <t>Kosten von Zusatzstoffen (Hefe, Säure…) je 100 l Maische in €</t>
  </si>
  <si>
    <t>Lohnansatz/ Stundenlohn des Brenners/ Helfers je Std. in €</t>
  </si>
  <si>
    <t>Energiekosten Heizung</t>
  </si>
  <si>
    <t>Mwst. in % beim Verkauf</t>
  </si>
  <si>
    <t>Anschaffungskosten der Brennerei  inkl. aller Maschinen gesamt</t>
  </si>
  <si>
    <t>Einkaufspreis der Flasche pro Stück in €</t>
  </si>
  <si>
    <t>Einkaufspreis des Verschlusses pro Stück in €</t>
  </si>
  <si>
    <t>Einkaufspreis der Flaschenausstattung (Etikett, Kapsel….) pro Stück in €</t>
  </si>
  <si>
    <t>Verkaufspreis Vor- und Nachlauf an Händler in €/ LA</t>
  </si>
  <si>
    <t>Tatsächliche Menge Rohalkohol (Mittellauf) zum Verkauf in LA</t>
  </si>
  <si>
    <t>Tatsächliche Menge Rohalkohol (Vor-und Nachlauf) an Händler in LA</t>
  </si>
  <si>
    <t>Filtrationskosten</t>
  </si>
  <si>
    <t>Mwst</t>
  </si>
  <si>
    <t xml:space="preserve">Variable Kosten je LA                                                  </t>
  </si>
  <si>
    <t>Variable Kosten je LA</t>
  </si>
  <si>
    <t>Anteil Festkosten je LA</t>
  </si>
  <si>
    <t>Vollkosten netto je LA</t>
  </si>
  <si>
    <t>Kosten des Produktes bei der Einlagerung ins Fass je LA netto</t>
  </si>
  <si>
    <t>Verkauf der Vor- und Nachläufe an Händler pro LA</t>
  </si>
  <si>
    <t>Füllmenge je Abtrieb regelmäßig</t>
  </si>
  <si>
    <t>Gesamtabtriebe dieser Charge</t>
  </si>
  <si>
    <t>Abtriebe gesamt bei dieser Charge</t>
  </si>
  <si>
    <t>Tatsächliche Menge Rohalkohol (Mittellauf) zum Einlagern ins Holzfass LA</t>
  </si>
  <si>
    <t>Vollkostenkalkulation für Obstbrände in der Abfindung, Flaschenabfüllung</t>
  </si>
  <si>
    <t>Vollkostenkalkulation für Obstbrände in der Abfindung, Fasslagerung</t>
  </si>
  <si>
    <t>Sorte:</t>
  </si>
  <si>
    <t>Wieviel LA Geist/ Feinbr./ Lohnbr. werden im Jahr im Ø produziert?</t>
  </si>
  <si>
    <t>Apfelbrand</t>
  </si>
  <si>
    <t>Variable Kosten je Flasche                                                a.        Liter</t>
  </si>
  <si>
    <t xml:space="preserve">Energiekosten der Heizung in €/ LA </t>
  </si>
  <si>
    <t xml:space="preserve">Wasserkosten in €/ LA </t>
  </si>
  <si>
    <t>je LA</t>
  </si>
  <si>
    <t>Hinter diesen Feldern steckt ein Drop Down Menü</t>
  </si>
  <si>
    <r>
      <t>Diese Felder sind mit möglichst genauen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eigenen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Zahlen zu füllen.</t>
    </r>
  </si>
  <si>
    <t>Je genauer die Eingabe, desto genauer das Ergebnis.</t>
  </si>
  <si>
    <t>Allgemeine Bedienungsanleitung</t>
  </si>
  <si>
    <t>Sie können nicht verändert werden.</t>
  </si>
  <si>
    <t>Farbliche Kennzeichnung der verschiedenen Felder:</t>
  </si>
  <si>
    <t>Eine noch genauere Erfassung wäre möglich, dann wäre aber die Einfachheit nicht mehr gegeben</t>
  </si>
  <si>
    <t>juergen.friz@lvwo.bwl.de</t>
  </si>
  <si>
    <t>Tatsächliche Alkoholsteuer/ LA</t>
  </si>
  <si>
    <t>Alkoholsteuer je LA</t>
  </si>
  <si>
    <t>Alkoholsteuer</t>
  </si>
  <si>
    <t>Variable Kosten der Schlempebeseitigung je Abtrieb</t>
  </si>
  <si>
    <t xml:space="preserve">                                                                      FÜR WEIN- UND OBSTBAU WEINSBERG</t>
  </si>
  <si>
    <t>Eine Kalkulationshilfe der                       STAATL. LEHR- UND VERSUCHSANSTALT</t>
  </si>
  <si>
    <t>Lohnkosten Herabsetzen/ Filtern 30 Liter/ h</t>
  </si>
  <si>
    <t>Bei Fragen, Wünschen und Anmerkungen wenden Sie sich bitte per Mail an:</t>
  </si>
  <si>
    <t>Die Benutzung der Kalkulationshilfe erfolgt ohne Gewähr!!!!!</t>
  </si>
  <si>
    <t>Zwischenergebnis</t>
  </si>
  <si>
    <t>Endergebnis</t>
  </si>
  <si>
    <t>Anschaffungskosten z. Maischebereitung inkl. aller Maschinen gesamt</t>
  </si>
  <si>
    <t>Gebäudekosten anteilig an Maischbereitung</t>
  </si>
  <si>
    <t>Wieviel Liter Maische werden im Jahr produziert?</t>
  </si>
  <si>
    <t xml:space="preserve">Wasserkostenbeim Einmaischen/ 100 Liter Maische </t>
  </si>
  <si>
    <t>Stromkosten beim Einmaischen/100 Liter Maische</t>
  </si>
  <si>
    <t>Lagerkosten der Maische bis zum Verkauf</t>
  </si>
  <si>
    <t>Zeitaufwand zum Verkaufen der Maische in Std.</t>
  </si>
  <si>
    <t>Vollkostenkalkulation für Maischebereitung zum Verkauf</t>
  </si>
  <si>
    <t xml:space="preserve">Ergebnisfelder Kosten je LA, bzw. Kosten je Flasche </t>
  </si>
  <si>
    <t>Diese Felder sind Zwischenergebnisse</t>
  </si>
  <si>
    <r>
      <t xml:space="preserve">Bei der Erstellung dieser Berechnungsdateien wurde auf eine </t>
    </r>
    <r>
      <rPr>
        <b/>
        <sz val="11"/>
        <color theme="1"/>
        <rFont val="Arial"/>
        <family val="2"/>
      </rPr>
      <t xml:space="preserve">einfache und nicht zu </t>
    </r>
  </si>
  <si>
    <t>einzusetzen um möglichst genaue Ergebnisse zu erhalten.</t>
  </si>
  <si>
    <r>
      <rPr>
        <b/>
        <sz val="11"/>
        <color theme="1"/>
        <rFont val="Arial"/>
        <family val="2"/>
      </rPr>
      <t>umfangreiche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Datenerhebung</t>
    </r>
    <r>
      <rPr>
        <sz val="11"/>
        <color theme="1"/>
        <rFont val="Arial"/>
        <family val="2"/>
      </rPr>
      <t xml:space="preserve"> Wert gelegt. Ziel war es trotzdem möglichst genaue Zahlen </t>
    </r>
  </si>
  <si>
    <t>ein Wert ausgewählt werden.</t>
  </si>
  <si>
    <r>
      <t xml:space="preserve">Auf das Feld klicken, dann erscheint ein Pfeil. </t>
    </r>
    <r>
      <rPr>
        <sz val="11"/>
        <rFont val="Arial"/>
        <family val="2"/>
      </rPr>
      <t xml:space="preserve">Auf den Pfeil klicken, dann kann hier </t>
    </r>
  </si>
  <si>
    <t>hinterlegt.</t>
  </si>
  <si>
    <t xml:space="preserve">Ecke) mit der Maus geht ein Kommentarfeld auf. Hier sind Daten oder Hinweise </t>
  </si>
  <si>
    <r>
      <t xml:space="preserve">Beim Berühren dieses Feldes </t>
    </r>
    <r>
      <rPr>
        <sz val="11"/>
        <rFont val="Arial"/>
        <family val="2"/>
      </rPr>
      <t xml:space="preserve">(mit kleinem rotem Dreieck in der rechten oberen </t>
    </r>
  </si>
  <si>
    <t xml:space="preserve">Festkostenberechnung: </t>
  </si>
  <si>
    <t>Unterhalt und Versicherung: Hier werden jährlich 1,5 % vom Anschaffungswert angesetzt</t>
  </si>
  <si>
    <t>Zinsansatz: Hier werden jährlich 0,5 % vom Anschaffungswert angesetzt</t>
  </si>
  <si>
    <t xml:space="preserve">Die Summe dieser jährlichen Beträge aus Abschreibung, Unterhalt und Versicherung und </t>
  </si>
  <si>
    <t xml:space="preserve"> (Pos. 2 und Pos. 4) geteilt. </t>
  </si>
  <si>
    <t>Zinsansatz werden dann durch die produzierten Liter Alkohol (Pos. 5+ Pos. 6) geteilt.</t>
  </si>
  <si>
    <t xml:space="preserve">                   (Anschaffungswert / 2 x 1%)</t>
  </si>
  <si>
    <t>Die grünen Felder sind Zwischenergebnisfelder. Hinter den orangen Feldern steckt ein</t>
  </si>
  <si>
    <t>Kanistergröße</t>
  </si>
  <si>
    <t>Vollkostenkalkulation für Verkostungen im Brennereibereich</t>
  </si>
  <si>
    <t>Verkostungen</t>
  </si>
  <si>
    <t>Lohnansatz für Familienangehörige pro Std.</t>
  </si>
  <si>
    <t>Vorbereitung</t>
  </si>
  <si>
    <t>Durchführung</t>
  </si>
  <si>
    <t>Nachbereitung</t>
  </si>
  <si>
    <t>Einkauf  Zeitaufwand in Std.</t>
  </si>
  <si>
    <t>Vorbereitung Raum  Zeitaufwand in Std.</t>
  </si>
  <si>
    <t>Vorbereitung Probe  Zeitaufwand in Std.</t>
  </si>
  <si>
    <t>Führung und Probe inkl. Essen  Zeitaufwand in Std.</t>
  </si>
  <si>
    <t>Verbleib der Gruppe nach der Probe, Verkaufgespräche und
Verabschiedung der Gruppe  Zeitaufwand in Std.</t>
  </si>
  <si>
    <t>Aufräumen, Probe, Raum, Toiletten  Zeitaufwand in Std.</t>
  </si>
  <si>
    <t>Rechnungsstellung, Administration  Zeitaufwand in Std.</t>
  </si>
  <si>
    <t>Anteil Festkosten je Gast</t>
  </si>
  <si>
    <t>Wie viele Verkostungen führen Sie im Jahr im durchschnittl. durch?</t>
  </si>
  <si>
    <t>Wie viele Gäste haben Sie pro Verkostung im Schnitt?</t>
  </si>
  <si>
    <t>Mwst.</t>
  </si>
  <si>
    <r>
      <t>Mwst.</t>
    </r>
    <r>
      <rPr>
        <sz val="11"/>
        <color theme="1"/>
        <rFont val="Arial"/>
        <family val="2"/>
      </rPr>
      <t xml:space="preserve"> in %</t>
    </r>
  </si>
  <si>
    <t>Allgemeine Kosten</t>
  </si>
  <si>
    <t>Gesamtarbeitsstunden</t>
  </si>
  <si>
    <t>Summe Familienarbeitsstunden</t>
  </si>
  <si>
    <t>Bauliche Gebäude- und Raumkosten anteilig für Verkostungsraum</t>
  </si>
  <si>
    <t>Anschaffungskosten der gesamten Inneneinrichtung (Möbel, Kühlschrank, Theke….)</t>
  </si>
  <si>
    <t>Arbeitskosten für Fremdarbeitskräfte 1 (z.B.Servicekräfte…...) pro Std.</t>
  </si>
  <si>
    <t>Arbeitskosten für Fremdarbeitskräfte 2 (z.B. Reinigungskräfte…...) pro Std.</t>
  </si>
  <si>
    <t>Arbeitskosten für Fremdarbeitskräfte 3 (z.B. Probenleiter…...) pro Std.</t>
  </si>
  <si>
    <t>Arbeitstunden für Fremdarbeitskräfte 1</t>
  </si>
  <si>
    <t>Arbeitszeitermittlung für eine Verkostung Familien AK</t>
  </si>
  <si>
    <t>Arbeitszeitermittlung für eine Verkostung Fremd AK</t>
  </si>
  <si>
    <t>Kostenermittlung pro Gast</t>
  </si>
  <si>
    <t>Kosten pro Gast brutto</t>
  </si>
  <si>
    <t>Lohnansatz für Familien AK pro Gast</t>
  </si>
  <si>
    <t>Arbeitskosten Fremd AK pro Gast</t>
  </si>
  <si>
    <t>Waren- und Gemeinkosten pro Gast</t>
  </si>
  <si>
    <t>Betriebs- und Verwaltungskosten pro Gast netto</t>
  </si>
  <si>
    <t>Energie, Wasser, Abwasser pro Gast netto</t>
  </si>
  <si>
    <t>Warenkosten für Lebensmittel pro Gast netto</t>
  </si>
  <si>
    <t>Arbeitstunden für Fremdarbeitskräfte 2</t>
  </si>
  <si>
    <t>Arbeitstunden für Fremdarbeitskräfte 3</t>
  </si>
  <si>
    <t xml:space="preserve">Abschreibung: Inneneinrichtung- und Gebäudekosten (Pos. 1 und Pos. 3) werden durch die Jahre </t>
  </si>
  <si>
    <t>Kundenabsprache  Zeitaufwand in Std.</t>
  </si>
  <si>
    <t>Warenkosten für Wein, Destillate, Liköre……….pro Gast netto</t>
  </si>
  <si>
    <t>Warenkosten für sonst. Getränke (Wasser, Bier,Cola, Fanta….) pro Gast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</si>
</sst>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[$€-407]_-;\-* #,##0.00\ [$€-407]_-;_-* &quot;-&quot;??\ [$€-407]_-;_-@_-"/>
    <numFmt numFmtId="167" formatCode="#,##0.0_ ;\-#,##0.0\ "/>
    <numFmt numFmtId="168" formatCode="#,##0.00\ [$€-407];[Red]\-#,##0.00\ [$€-407]"/>
    <numFmt numFmtId="169" formatCode="#,##0.00\ &quot;€&quot;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8"/>
      <color theme="1"/>
      <name val="Arial Black"/>
      <family val="2"/>
    </font>
    <font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3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</fills>
  <borders count="10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thick">
        <color rgb="FF00B05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9" tint="-0.499984740745262"/>
      </left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/>
      <diagonal/>
    </border>
    <border>
      <left style="hair">
        <color auto="1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/>
      <diagonal/>
    </border>
    <border>
      <left style="thick">
        <color rgb="FF0070C0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thick">
        <color rgb="FF00B05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thick">
        <color rgb="FFFF0000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thick">
        <color rgb="FFFF0000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thick">
        <color rgb="FFFF0000"/>
      </bottom>
      <diagonal/>
    </border>
    <border>
      <left style="hair">
        <color auto="1"/>
      </left>
      <right/>
      <top style="thick">
        <color rgb="FF0070C0"/>
      </top>
      <bottom style="hair">
        <color auto="1"/>
      </bottom>
      <diagonal/>
    </border>
    <border>
      <left/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0070C0"/>
      </bottom>
      <diagonal/>
    </border>
    <border>
      <left/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/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/>
      <top style="hair">
        <color auto="1"/>
      </top>
      <bottom style="thick">
        <color rgb="FF00B050"/>
      </bottom>
      <diagonal/>
    </border>
    <border>
      <left style="hair">
        <color auto="1"/>
      </left>
      <right/>
      <top style="thick">
        <color theme="9" tint="-0.499984740745262"/>
      </top>
      <bottom style="hair">
        <color auto="1"/>
      </bottom>
      <diagonal/>
    </border>
    <border>
      <left/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theme="9" tint="-0.499984740745262"/>
      </bottom>
      <diagonal/>
    </border>
    <border>
      <left/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rgb="FF0070C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rgb="FF0070C0"/>
      </right>
      <top style="hair">
        <color auto="1"/>
      </top>
      <bottom/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/>
      <top style="thick">
        <color rgb="FF0070C0"/>
      </top>
      <bottom style="thick">
        <color rgb="FF0070C0"/>
      </bottom>
      <diagonal/>
    </border>
    <border>
      <left/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rgb="FF00B050"/>
      </right>
      <top/>
      <bottom style="hair">
        <color auto="1"/>
      </bottom>
      <diagonal/>
    </border>
    <border>
      <left style="thick">
        <color rgb="FF00B050"/>
      </left>
      <right style="hair">
        <color auto="1"/>
      </right>
      <top/>
      <bottom/>
      <diagonal/>
    </border>
    <border>
      <left/>
      <right/>
      <top style="thick">
        <color rgb="FF0070C0"/>
      </top>
      <bottom style="thick">
        <color rgb="FF00B050"/>
      </bottom>
      <diagonal/>
    </border>
    <border>
      <left/>
      <right/>
      <top style="thick">
        <color rgb="FF0070C0"/>
      </top>
      <bottom/>
      <diagonal/>
    </border>
    <border>
      <left style="hair">
        <color auto="1"/>
      </left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92D05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92D050"/>
      </bottom>
      <diagonal/>
    </border>
    <border>
      <left style="thick">
        <color rgb="FF00B050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thin">
        <color auto="1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92D050"/>
      </left>
      <right/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rgb="FF92D050"/>
      </right>
      <top style="hair">
        <color auto="1"/>
      </top>
      <bottom/>
      <diagonal/>
    </border>
    <border>
      <left style="hair">
        <color auto="1"/>
      </left>
      <right style="thick">
        <color rgb="FF00B050"/>
      </right>
      <top style="thin">
        <color auto="1"/>
      </top>
      <bottom style="thick">
        <color rgb="FF00B050"/>
      </bottom>
      <diagonal/>
    </border>
    <border>
      <left/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/>
      <top style="thick">
        <color rgb="FF00B050"/>
      </top>
      <bottom style="hair">
        <color auto="1"/>
      </bottom>
      <diagonal/>
    </border>
    <border>
      <left/>
      <right/>
      <top style="thick">
        <color rgb="FF00B050"/>
      </top>
      <bottom style="hair">
        <color auto="1"/>
      </bottom>
      <diagonal/>
    </border>
    <border>
      <left/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/>
      <top style="hair">
        <color auto="1"/>
      </top>
      <bottom style="hair">
        <color auto="1"/>
      </bottom>
      <diagonal/>
    </border>
    <border>
      <left/>
      <right style="thick">
        <color rgb="FF00B050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2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3" xfId="0" applyFill="1" applyBorder="1" applyAlignment="1">
      <alignment horizontal="left"/>
    </xf>
    <xf numFmtId="1" fontId="0" fillId="0" borderId="0" xfId="0" applyNumberFormat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0" fillId="0" borderId="12" xfId="0" applyBorder="1" applyAlignment="1">
      <alignment horizontal="left"/>
    </xf>
    <xf numFmtId="0" fontId="1" fillId="0" borderId="14" xfId="0" applyFont="1" applyBorder="1"/>
    <xf numFmtId="0" fontId="0" fillId="0" borderId="0" xfId="0" applyBorder="1" applyAlignment="1">
      <alignment horizontal="left"/>
    </xf>
    <xf numFmtId="0" fontId="1" fillId="0" borderId="18" xfId="0" applyFont="1" applyBorder="1"/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0" xfId="0" applyFont="1" applyBorder="1"/>
    <xf numFmtId="0" fontId="1" fillId="0" borderId="32" xfId="0" applyFont="1" applyBorder="1"/>
    <xf numFmtId="0" fontId="1" fillId="0" borderId="34" xfId="0" applyFont="1" applyBorder="1"/>
    <xf numFmtId="0" fontId="1" fillId="0" borderId="22" xfId="0" applyFont="1" applyBorder="1"/>
    <xf numFmtId="166" fontId="0" fillId="0" borderId="23" xfId="0" applyNumberFormat="1" applyBorder="1"/>
    <xf numFmtId="0" fontId="0" fillId="0" borderId="0" xfId="0" applyFont="1" applyAlignment="1">
      <alignment vertical="center"/>
    </xf>
    <xf numFmtId="0" fontId="1" fillId="0" borderId="1" xfId="0" applyFont="1" applyBorder="1"/>
    <xf numFmtId="0" fontId="1" fillId="0" borderId="27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38" xfId="0" applyFont="1" applyBorder="1"/>
    <xf numFmtId="0" fontId="0" fillId="0" borderId="42" xfId="0" applyBorder="1"/>
    <xf numFmtId="0" fontId="1" fillId="0" borderId="39" xfId="0" applyFont="1" applyBorder="1"/>
    <xf numFmtId="0" fontId="1" fillId="0" borderId="16" xfId="0" applyFont="1" applyBorder="1"/>
    <xf numFmtId="0" fontId="1" fillId="0" borderId="40" xfId="0" applyFont="1" applyBorder="1"/>
    <xf numFmtId="0" fontId="0" fillId="0" borderId="43" xfId="0" applyBorder="1"/>
    <xf numFmtId="166" fontId="0" fillId="0" borderId="15" xfId="0" applyNumberFormat="1" applyFill="1" applyBorder="1" applyAlignment="1">
      <alignment horizontal="left"/>
    </xf>
    <xf numFmtId="0" fontId="0" fillId="0" borderId="0" xfId="0" applyFill="1" applyBorder="1"/>
    <xf numFmtId="44" fontId="0" fillId="0" borderId="0" xfId="1" applyFont="1" applyFill="1" applyBorder="1"/>
    <xf numFmtId="0" fontId="1" fillId="0" borderId="0" xfId="0" applyFont="1" applyBorder="1"/>
    <xf numFmtId="0" fontId="0" fillId="0" borderId="44" xfId="0" applyBorder="1"/>
    <xf numFmtId="0" fontId="1" fillId="0" borderId="45" xfId="0" applyFont="1" applyBorder="1"/>
    <xf numFmtId="0" fontId="1" fillId="0" borderId="48" xfId="0" applyFont="1" applyBorder="1"/>
    <xf numFmtId="0" fontId="1" fillId="0" borderId="5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0" fontId="1" fillId="0" borderId="54" xfId="0" applyFont="1" applyBorder="1"/>
    <xf numFmtId="0" fontId="0" fillId="0" borderId="52" xfId="0" applyBorder="1" applyAlignment="1">
      <alignment horizontal="left"/>
    </xf>
    <xf numFmtId="0" fontId="0" fillId="0" borderId="46" xfId="0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44" fontId="0" fillId="0" borderId="44" xfId="1" applyFont="1" applyBorder="1"/>
    <xf numFmtId="44" fontId="0" fillId="3" borderId="6" xfId="1" applyFont="1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right"/>
      <protection locked="0"/>
    </xf>
    <xf numFmtId="44" fontId="0" fillId="3" borderId="8" xfId="1" applyFon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right"/>
      <protection locked="0"/>
    </xf>
    <xf numFmtId="44" fontId="0" fillId="3" borderId="13" xfId="1" applyFont="1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right"/>
      <protection locked="0"/>
    </xf>
    <xf numFmtId="44" fontId="0" fillId="3" borderId="15" xfId="1" applyFont="1" applyFill="1" applyBorder="1" applyAlignment="1" applyProtection="1">
      <alignment horizontal="left"/>
      <protection locked="0"/>
    </xf>
    <xf numFmtId="44" fontId="0" fillId="3" borderId="15" xfId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right"/>
      <protection locked="0"/>
    </xf>
    <xf numFmtId="44" fontId="0" fillId="3" borderId="20" xfId="1" applyFont="1" applyFill="1" applyBorder="1" applyAlignment="1" applyProtection="1">
      <alignment horizontal="right"/>
      <protection locked="0"/>
    </xf>
    <xf numFmtId="0" fontId="0" fillId="3" borderId="31" xfId="0" applyFill="1" applyBorder="1" applyAlignment="1" applyProtection="1">
      <alignment horizontal="right"/>
      <protection locked="0"/>
    </xf>
    <xf numFmtId="0" fontId="0" fillId="3" borderId="33" xfId="0" applyFill="1" applyBorder="1" applyAlignment="1" applyProtection="1">
      <alignment horizontal="right"/>
      <protection locked="0"/>
    </xf>
    <xf numFmtId="9" fontId="0" fillId="3" borderId="33" xfId="2" applyFont="1" applyFill="1" applyBorder="1" applyAlignment="1" applyProtection="1">
      <alignment horizontal="right"/>
      <protection locked="0"/>
    </xf>
    <xf numFmtId="9" fontId="0" fillId="3" borderId="35" xfId="2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42" xfId="0" applyFont="1" applyBorder="1"/>
    <xf numFmtId="0" fontId="0" fillId="0" borderId="33" xfId="0" applyFill="1" applyBorder="1" applyAlignment="1" applyProtection="1">
      <alignment horizontal="right"/>
      <protection locked="0"/>
    </xf>
    <xf numFmtId="9" fontId="0" fillId="0" borderId="33" xfId="2" applyFont="1" applyFill="1" applyBorder="1" applyAlignment="1" applyProtection="1">
      <alignment horizontal="right"/>
      <protection locked="0"/>
    </xf>
    <xf numFmtId="9" fontId="0" fillId="0" borderId="35" xfId="2" applyFont="1" applyFill="1" applyBorder="1" applyAlignment="1" applyProtection="1">
      <alignment horizontal="right"/>
      <protection locked="0"/>
    </xf>
    <xf numFmtId="0" fontId="0" fillId="0" borderId="30" xfId="0" applyBorder="1"/>
    <xf numFmtId="0" fontId="0" fillId="0" borderId="31" xfId="0" applyBorder="1" applyAlignment="1">
      <alignment horizontal="left"/>
    </xf>
    <xf numFmtId="0" fontId="1" fillId="0" borderId="69" xfId="0" applyFont="1" applyBorder="1"/>
    <xf numFmtId="44" fontId="0" fillId="3" borderId="41" xfId="1" applyFon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1" fillId="0" borderId="72" xfId="0" applyFont="1" applyBorder="1"/>
    <xf numFmtId="165" fontId="0" fillId="3" borderId="73" xfId="2" applyNumberFormat="1" applyFont="1" applyFill="1" applyBorder="1" applyAlignment="1" applyProtection="1">
      <alignment horizontal="right"/>
      <protection locked="0"/>
    </xf>
    <xf numFmtId="0" fontId="1" fillId="0" borderId="74" xfId="0" applyFont="1" applyBorder="1"/>
    <xf numFmtId="0" fontId="0" fillId="3" borderId="77" xfId="0" applyFill="1" applyBorder="1" applyAlignment="1" applyProtection="1">
      <alignment horizontal="right"/>
      <protection locked="0"/>
    </xf>
    <xf numFmtId="0" fontId="0" fillId="2" borderId="47" xfId="0" applyFill="1" applyBorder="1" applyAlignment="1" applyProtection="1">
      <alignment horizontal="right"/>
      <protection hidden="1"/>
    </xf>
    <xf numFmtId="165" fontId="0" fillId="2" borderId="49" xfId="0" applyNumberFormat="1" applyFill="1" applyBorder="1" applyAlignment="1" applyProtection="1">
      <alignment horizontal="right"/>
      <protection hidden="1"/>
    </xf>
    <xf numFmtId="44" fontId="0" fillId="2" borderId="49" xfId="1" applyFont="1" applyFill="1" applyBorder="1" applyAlignment="1" applyProtection="1">
      <alignment horizontal="left"/>
      <protection hidden="1"/>
    </xf>
    <xf numFmtId="1" fontId="0" fillId="2" borderId="49" xfId="0" applyNumberFormat="1" applyFill="1" applyBorder="1" applyAlignment="1" applyProtection="1">
      <alignment horizontal="right"/>
      <protection hidden="1"/>
    </xf>
    <xf numFmtId="166" fontId="0" fillId="2" borderId="15" xfId="0" applyNumberFormat="1" applyFill="1" applyBorder="1" applyAlignment="1" applyProtection="1">
      <alignment horizontal="left"/>
      <protection hidden="1"/>
    </xf>
    <xf numFmtId="44" fontId="0" fillId="2" borderId="17" xfId="1" applyFont="1" applyFill="1" applyBorder="1" applyProtection="1">
      <protection hidden="1"/>
    </xf>
    <xf numFmtId="166" fontId="1" fillId="2" borderId="15" xfId="0" applyNumberFormat="1" applyFont="1" applyFill="1" applyBorder="1" applyAlignment="1" applyProtection="1">
      <alignment horizontal="left"/>
      <protection hidden="1"/>
    </xf>
    <xf numFmtId="166" fontId="1" fillId="2" borderId="20" xfId="0" applyNumberFormat="1" applyFont="1" applyFill="1" applyBorder="1" applyAlignment="1" applyProtection="1">
      <alignment horizontal="left"/>
      <protection hidden="1"/>
    </xf>
    <xf numFmtId="166" fontId="0" fillId="2" borderId="53" xfId="0" applyNumberFormat="1" applyFill="1" applyBorder="1" applyAlignment="1" applyProtection="1">
      <alignment horizontal="left"/>
      <protection hidden="1"/>
    </xf>
    <xf numFmtId="166" fontId="1" fillId="2" borderId="29" xfId="0" applyNumberFormat="1" applyFont="1" applyFill="1" applyBorder="1" applyAlignment="1" applyProtection="1">
      <alignment horizontal="left"/>
      <protection hidden="1"/>
    </xf>
    <xf numFmtId="166" fontId="1" fillId="2" borderId="25" xfId="0" applyNumberFormat="1" applyFont="1" applyFill="1" applyBorder="1" applyAlignment="1" applyProtection="1">
      <alignment horizontal="left"/>
      <protection hidden="1"/>
    </xf>
    <xf numFmtId="166" fontId="0" fillId="2" borderId="25" xfId="0" applyNumberFormat="1" applyFill="1" applyBorder="1" applyAlignment="1" applyProtection="1">
      <alignment horizontal="left"/>
      <protection hidden="1"/>
    </xf>
    <xf numFmtId="166" fontId="0" fillId="2" borderId="25" xfId="0" applyNumberFormat="1" applyFill="1" applyBorder="1" applyProtection="1">
      <protection hidden="1"/>
    </xf>
    <xf numFmtId="166" fontId="0" fillId="2" borderId="36" xfId="0" applyNumberFormat="1" applyFill="1" applyBorder="1" applyAlignment="1" applyProtection="1">
      <alignment horizontal="left"/>
      <protection hidden="1"/>
    </xf>
    <xf numFmtId="166" fontId="1" fillId="2" borderId="37" xfId="0" applyNumberFormat="1" applyFont="1" applyFill="1" applyBorder="1" applyAlignment="1" applyProtection="1">
      <alignment horizontal="left"/>
      <protection hidden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0" fillId="0" borderId="5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5" borderId="13" xfId="0" applyFont="1" applyFill="1" applyBorder="1" applyAlignment="1">
      <alignment horizontal="right"/>
    </xf>
    <xf numFmtId="0" fontId="0" fillId="0" borderId="81" xfId="0" applyBorder="1" applyAlignment="1">
      <alignment horizontal="left"/>
    </xf>
    <xf numFmtId="165" fontId="0" fillId="2" borderId="51" xfId="0" applyNumberFormat="1" applyFill="1" applyBorder="1" applyAlignment="1" applyProtection="1">
      <alignment horizontal="right"/>
      <protection hidden="1"/>
    </xf>
    <xf numFmtId="44" fontId="0" fillId="3" borderId="41" xfId="1" applyFont="1" applyFill="1" applyBorder="1" applyAlignment="1" applyProtection="1">
      <alignment horizontal="left"/>
      <protection locked="0"/>
    </xf>
    <xf numFmtId="0" fontId="1" fillId="0" borderId="83" xfId="0" applyFont="1" applyBorder="1"/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4" borderId="84" xfId="0" applyFill="1" applyBorder="1" applyAlignment="1" applyProtection="1">
      <alignment horizontal="right"/>
      <protection locked="0"/>
    </xf>
    <xf numFmtId="0" fontId="0" fillId="0" borderId="82" xfId="0" applyBorder="1"/>
    <xf numFmtId="0" fontId="0" fillId="0" borderId="82" xfId="0" applyBorder="1" applyAlignment="1">
      <alignment horizontal="left"/>
    </xf>
    <xf numFmtId="0" fontId="1" fillId="5" borderId="13" xfId="0" applyFont="1" applyFill="1" applyBorder="1" applyAlignment="1" applyProtection="1">
      <alignment horizontal="right"/>
      <protection hidden="1"/>
    </xf>
    <xf numFmtId="1" fontId="0" fillId="2" borderId="13" xfId="0" applyNumberFormat="1" applyFill="1" applyBorder="1" applyAlignment="1" applyProtection="1">
      <alignment horizontal="right"/>
      <protection hidden="1"/>
    </xf>
    <xf numFmtId="165" fontId="0" fillId="2" borderId="15" xfId="0" applyNumberFormat="1" applyFill="1" applyBorder="1" applyAlignment="1" applyProtection="1">
      <alignment horizontal="right"/>
      <protection hidden="1"/>
    </xf>
    <xf numFmtId="165" fontId="0" fillId="2" borderId="41" xfId="0" applyNumberFormat="1" applyFill="1" applyBorder="1" applyAlignment="1" applyProtection="1">
      <alignment horizontal="right"/>
      <protection hidden="1"/>
    </xf>
    <xf numFmtId="165" fontId="0" fillId="2" borderId="20" xfId="0" applyNumberFormat="1" applyFill="1" applyBorder="1" applyAlignment="1" applyProtection="1">
      <alignment horizontal="right"/>
      <protection hidden="1"/>
    </xf>
    <xf numFmtId="0" fontId="0" fillId="0" borderId="0" xfId="0" applyProtection="1">
      <protection locked="0"/>
    </xf>
    <xf numFmtId="44" fontId="0" fillId="3" borderId="84" xfId="1" applyFont="1" applyFill="1" applyBorder="1" applyAlignment="1" applyProtection="1">
      <alignment horizontal="left"/>
      <protection locked="0"/>
    </xf>
    <xf numFmtId="0" fontId="4" fillId="5" borderId="0" xfId="0" applyFont="1" applyFill="1"/>
    <xf numFmtId="0" fontId="4" fillId="3" borderId="0" xfId="0" applyFont="1" applyFill="1"/>
    <xf numFmtId="0" fontId="4" fillId="2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13" fillId="0" borderId="0" xfId="0" applyFont="1" applyFill="1"/>
    <xf numFmtId="166" fontId="0" fillId="0" borderId="0" xfId="0" applyNumberFormat="1"/>
    <xf numFmtId="0" fontId="1" fillId="0" borderId="85" xfId="0" applyFont="1" applyFill="1" applyBorder="1"/>
    <xf numFmtId="0" fontId="0" fillId="0" borderId="0" xfId="0" applyFont="1" applyBorder="1"/>
    <xf numFmtId="0" fontId="1" fillId="0" borderId="0" xfId="0" applyFont="1" applyFill="1" applyBorder="1" applyAlignment="1" applyProtection="1">
      <alignment horizontal="right"/>
      <protection hidden="1"/>
    </xf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 applyAlignment="1" applyProtection="1">
      <alignment horizontal="left"/>
      <protection hidden="1"/>
    </xf>
    <xf numFmtId="44" fontId="0" fillId="0" borderId="0" xfId="1" applyFont="1" applyFill="1" applyBorder="1" applyProtection="1">
      <protection hidden="1"/>
    </xf>
    <xf numFmtId="166" fontId="1" fillId="0" borderId="0" xfId="0" applyNumberFormat="1" applyFont="1" applyFill="1" applyBorder="1" applyAlignment="1" applyProtection="1">
      <alignment horizontal="left"/>
      <protection hidden="1"/>
    </xf>
    <xf numFmtId="166" fontId="0" fillId="0" borderId="0" xfId="0" applyNumberFormat="1" applyFill="1" applyBorder="1"/>
    <xf numFmtId="0" fontId="1" fillId="0" borderId="86" xfId="0" applyFont="1" applyBorder="1"/>
    <xf numFmtId="166" fontId="0" fillId="0" borderId="86" xfId="0" applyNumberFormat="1" applyFill="1" applyBorder="1" applyAlignment="1" applyProtection="1">
      <alignment horizontal="left"/>
    </xf>
    <xf numFmtId="0" fontId="4" fillId="7" borderId="0" xfId="0" applyFont="1" applyFill="1"/>
    <xf numFmtId="0" fontId="12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1" fillId="0" borderId="0" xfId="0" applyFont="1" applyFill="1" applyBorder="1"/>
    <xf numFmtId="165" fontId="0" fillId="0" borderId="0" xfId="0" applyNumberFormat="1" applyFill="1" applyBorder="1" applyAlignment="1" applyProtection="1">
      <alignment horizontal="right"/>
      <protection hidden="1"/>
    </xf>
    <xf numFmtId="44" fontId="0" fillId="0" borderId="0" xfId="1" applyFont="1" applyFill="1" applyBorder="1" applyAlignment="1" applyProtection="1">
      <alignment horizontal="left"/>
      <protection hidden="1"/>
    </xf>
    <xf numFmtId="1" fontId="0" fillId="0" borderId="0" xfId="0" applyNumberForma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166" fontId="0" fillId="0" borderId="0" xfId="0" applyNumberFormat="1" applyFill="1" applyBorder="1" applyProtection="1">
      <protection hidden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right"/>
      <protection locked="0"/>
    </xf>
    <xf numFmtId="44" fontId="0" fillId="0" borderId="0" xfId="1" applyFont="1" applyFill="1" applyBorder="1" applyAlignment="1" applyProtection="1">
      <alignment horizontal="right"/>
      <protection locked="0"/>
    </xf>
    <xf numFmtId="0" fontId="1" fillId="0" borderId="87" xfId="0" applyFont="1" applyBorder="1"/>
    <xf numFmtId="0" fontId="0" fillId="0" borderId="87" xfId="0" applyFill="1" applyBorder="1" applyAlignment="1" applyProtection="1">
      <alignment horizontal="right"/>
      <protection locked="0"/>
    </xf>
    <xf numFmtId="0" fontId="0" fillId="3" borderId="15" xfId="0" applyFill="1" applyBorder="1" applyAlignment="1">
      <alignment horizontal="left"/>
    </xf>
    <xf numFmtId="9" fontId="0" fillId="3" borderId="15" xfId="2" applyFont="1" applyFill="1" applyBorder="1" applyAlignment="1" applyProtection="1">
      <alignment horizontal="right"/>
      <protection locked="0"/>
    </xf>
    <xf numFmtId="0" fontId="0" fillId="0" borderId="14" xfId="0" applyBorder="1"/>
    <xf numFmtId="0" fontId="0" fillId="0" borderId="18" xfId="0" applyBorder="1"/>
    <xf numFmtId="9" fontId="0" fillId="3" borderId="20" xfId="2" applyFont="1" applyFill="1" applyBorder="1" applyAlignment="1" applyProtection="1">
      <alignment horizontal="right"/>
      <protection locked="0"/>
    </xf>
    <xf numFmtId="0" fontId="0" fillId="2" borderId="0" xfId="0" applyFill="1" applyBorder="1" applyAlignment="1">
      <alignment horizontal="left"/>
    </xf>
    <xf numFmtId="0" fontId="10" fillId="0" borderId="0" xfId="0" applyFont="1" applyProtection="1"/>
    <xf numFmtId="0" fontId="0" fillId="0" borderId="0" xfId="0" applyProtection="1"/>
    <xf numFmtId="0" fontId="6" fillId="4" borderId="0" xfId="0" applyFont="1" applyFill="1" applyProtection="1"/>
    <xf numFmtId="0" fontId="6" fillId="3" borderId="0" xfId="0" applyFont="1" applyFill="1" applyProtection="1"/>
    <xf numFmtId="0" fontId="6" fillId="2" borderId="0" xfId="0" applyFont="1" applyFill="1" applyProtection="1"/>
    <xf numFmtId="0" fontId="0" fillId="7" borderId="0" xfId="0" applyFill="1" applyProtection="1"/>
    <xf numFmtId="0" fontId="0" fillId="0" borderId="80" xfId="0" applyBorder="1" applyProtection="1"/>
    <xf numFmtId="0" fontId="1" fillId="0" borderId="0" xfId="0" applyFont="1" applyProtection="1"/>
    <xf numFmtId="0" fontId="11" fillId="0" borderId="0" xfId="3" applyProtection="1"/>
    <xf numFmtId="0" fontId="8" fillId="0" borderId="0" xfId="0" applyFont="1" applyProtection="1"/>
    <xf numFmtId="165" fontId="0" fillId="3" borderId="15" xfId="1" applyNumberFormat="1" applyFont="1" applyFill="1" applyBorder="1" applyAlignment="1" applyProtection="1">
      <alignment horizontal="center"/>
      <protection locked="0"/>
    </xf>
    <xf numFmtId="169" fontId="0" fillId="3" borderId="47" xfId="1" applyNumberFormat="1" applyFont="1" applyFill="1" applyBorder="1" applyAlignment="1" applyProtection="1">
      <alignment horizontal="left"/>
      <protection locked="0"/>
    </xf>
    <xf numFmtId="0" fontId="0" fillId="3" borderId="49" xfId="0" applyFill="1" applyBorder="1" applyAlignment="1" applyProtection="1">
      <alignment horizontal="right"/>
      <protection locked="0"/>
    </xf>
    <xf numFmtId="169" fontId="0" fillId="3" borderId="49" xfId="1" applyNumberFormat="1" applyFont="1" applyFill="1" applyBorder="1" applyAlignment="1" applyProtection="1">
      <alignment horizontal="left"/>
      <protection locked="0"/>
    </xf>
    <xf numFmtId="1" fontId="0" fillId="3" borderId="49" xfId="0" applyNumberFormat="1" applyFill="1" applyBorder="1" applyAlignment="1" applyProtection="1">
      <alignment horizontal="right"/>
      <protection locked="0"/>
    </xf>
    <xf numFmtId="169" fontId="0" fillId="3" borderId="49" xfId="0" applyNumberFormat="1" applyFill="1" applyBorder="1" applyAlignment="1" applyProtection="1">
      <alignment horizontal="right"/>
      <protection locked="0"/>
    </xf>
    <xf numFmtId="169" fontId="0" fillId="3" borderId="49" xfId="2" applyNumberFormat="1" applyFont="1" applyFill="1" applyBorder="1" applyAlignment="1" applyProtection="1">
      <alignment horizontal="right"/>
      <protection locked="0"/>
    </xf>
    <xf numFmtId="169" fontId="0" fillId="3" borderId="49" xfId="1" applyNumberFormat="1" applyFont="1" applyFill="1" applyBorder="1" applyAlignment="1" applyProtection="1">
      <alignment horizontal="right"/>
      <protection locked="0"/>
    </xf>
    <xf numFmtId="169" fontId="0" fillId="3" borderId="51" xfId="4" applyNumberFormat="1" applyFont="1" applyFill="1" applyBorder="1" applyAlignment="1" applyProtection="1">
      <alignment horizontal="right"/>
      <protection locked="0"/>
    </xf>
    <xf numFmtId="9" fontId="0" fillId="8" borderId="47" xfId="2" applyFont="1" applyFill="1" applyBorder="1" applyAlignment="1" applyProtection="1">
      <alignment horizontal="right"/>
      <protection locked="0"/>
    </xf>
    <xf numFmtId="9" fontId="0" fillId="3" borderId="100" xfId="0" applyNumberFormat="1" applyFill="1" applyBorder="1" applyAlignment="1" applyProtection="1">
      <alignment horizontal="right"/>
      <protection locked="0"/>
    </xf>
    <xf numFmtId="9" fontId="0" fillId="8" borderId="51" xfId="2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hidden="1"/>
    </xf>
    <xf numFmtId="165" fontId="0" fillId="3" borderId="41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1" fontId="0" fillId="0" borderId="0" xfId="0" applyNumberFormat="1" applyProtection="1">
      <protection hidden="1"/>
    </xf>
    <xf numFmtId="0" fontId="6" fillId="0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7" borderId="0" xfId="0" applyFont="1" applyFill="1" applyProtection="1">
      <protection hidden="1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" fillId="0" borderId="45" xfId="0" applyFont="1" applyBorder="1" applyProtection="1">
      <protection hidden="1"/>
    </xf>
    <xf numFmtId="44" fontId="0" fillId="0" borderId="13" xfId="1" applyFont="1" applyFill="1" applyBorder="1" applyAlignment="1" applyProtection="1">
      <alignment horizontal="left"/>
      <protection hidden="1"/>
    </xf>
    <xf numFmtId="0" fontId="1" fillId="0" borderId="48" xfId="0" applyFont="1" applyBorder="1" applyProtection="1">
      <protection hidden="1"/>
    </xf>
    <xf numFmtId="0" fontId="0" fillId="0" borderId="15" xfId="0" applyBorder="1" applyProtection="1">
      <protection hidden="1"/>
    </xf>
    <xf numFmtId="0" fontId="1" fillId="0" borderId="1" xfId="0" applyFont="1" applyBorder="1" applyAlignment="1" applyProtection="1">
      <protection hidden="1"/>
    </xf>
    <xf numFmtId="44" fontId="0" fillId="0" borderId="15" xfId="1" applyFont="1" applyFill="1" applyBorder="1" applyAlignment="1" applyProtection="1">
      <alignment horizontal="left"/>
      <protection hidden="1"/>
    </xf>
    <xf numFmtId="0" fontId="1" fillId="0" borderId="14" xfId="0" applyFont="1" applyBorder="1" applyProtection="1">
      <protection hidden="1"/>
    </xf>
    <xf numFmtId="0" fontId="0" fillId="0" borderId="49" xfId="0" applyBorder="1" applyAlignment="1" applyProtection="1">
      <alignment horizontal="left"/>
      <protection hidden="1"/>
    </xf>
    <xf numFmtId="0" fontId="0" fillId="0" borderId="0" xfId="0" applyFill="1" applyProtection="1">
      <protection hidden="1"/>
    </xf>
    <xf numFmtId="1" fontId="0" fillId="0" borderId="49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Alignment="1" applyProtection="1">
      <protection hidden="1"/>
    </xf>
    <xf numFmtId="0" fontId="1" fillId="0" borderId="0" xfId="0" applyFont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166" fontId="0" fillId="0" borderId="0" xfId="0" applyNumberFormat="1" applyFill="1" applyBorder="1" applyAlignment="1" applyProtection="1">
      <alignment horizontal="right"/>
      <protection hidden="1"/>
    </xf>
    <xf numFmtId="0" fontId="1" fillId="0" borderId="98" xfId="0" applyFont="1" applyBorder="1" applyProtection="1">
      <protection hidden="1"/>
    </xf>
    <xf numFmtId="0" fontId="1" fillId="0" borderId="69" xfId="0" applyFont="1" applyBorder="1" applyProtection="1">
      <protection hidden="1"/>
    </xf>
    <xf numFmtId="0" fontId="0" fillId="0" borderId="2" xfId="0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50" xfId="0" applyFont="1" applyBorder="1" applyProtection="1">
      <protection hidden="1"/>
    </xf>
    <xf numFmtId="0" fontId="0" fillId="0" borderId="81" xfId="0" applyBorder="1" applyAlignment="1" applyProtection="1">
      <alignment horizontal="left"/>
      <protection hidden="1"/>
    </xf>
    <xf numFmtId="0" fontId="1" fillId="0" borderId="18" xfId="0" applyFont="1" applyBorder="1" applyProtection="1">
      <protection hidden="1"/>
    </xf>
    <xf numFmtId="165" fontId="0" fillId="7" borderId="101" xfId="0" applyNumberFormat="1" applyFill="1" applyBorder="1" applyAlignment="1" applyProtection="1">
      <alignment horizontal="center"/>
      <protection hidden="1"/>
    </xf>
    <xf numFmtId="8" fontId="0" fillId="0" borderId="0" xfId="0" applyNumberFormat="1" applyFill="1" applyBorder="1" applyAlignment="1" applyProtection="1">
      <alignment horizontal="right"/>
      <protection hidden="1"/>
    </xf>
    <xf numFmtId="0" fontId="1" fillId="0" borderId="99" xfId="0" applyFont="1" applyBorder="1" applyProtection="1">
      <protection hidden="1"/>
    </xf>
    <xf numFmtId="0" fontId="0" fillId="0" borderId="70" xfId="0" applyBorder="1" applyAlignment="1" applyProtection="1">
      <alignment horizontal="left"/>
      <protection hidden="1"/>
    </xf>
    <xf numFmtId="169" fontId="0" fillId="2" borderId="15" xfId="0" applyNumberFormat="1" applyFill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left"/>
      <protection hidden="1"/>
    </xf>
    <xf numFmtId="169" fontId="0" fillId="2" borderId="41" xfId="0" applyNumberFormat="1" applyFill="1" applyBorder="1" applyAlignment="1" applyProtection="1">
      <alignment horizontal="right"/>
      <protection hidden="1"/>
    </xf>
    <xf numFmtId="9" fontId="0" fillId="0" borderId="0" xfId="2" applyFont="1" applyFill="1" applyBorder="1" applyAlignment="1" applyProtection="1">
      <alignment horizontal="right"/>
      <protection hidden="1"/>
    </xf>
    <xf numFmtId="0" fontId="1" fillId="0" borderId="93" xfId="0" applyFont="1" applyBorder="1" applyProtection="1">
      <protection hidden="1"/>
    </xf>
    <xf numFmtId="0" fontId="1" fillId="0" borderId="90" xfId="0" applyFont="1" applyBorder="1" applyProtection="1">
      <protection hidden="1"/>
    </xf>
    <xf numFmtId="169" fontId="1" fillId="7" borderId="94" xfId="0" applyNumberFormat="1" applyFont="1" applyFill="1" applyBorder="1" applyAlignment="1" applyProtection="1">
      <alignment horizontal="right"/>
      <protection hidden="1"/>
    </xf>
    <xf numFmtId="169" fontId="0" fillId="2" borderId="15" xfId="0" applyNumberFormat="1" applyFill="1" applyBorder="1" applyProtection="1">
      <protection hidden="1"/>
    </xf>
    <xf numFmtId="169" fontId="0" fillId="2" borderId="41" xfId="0" applyNumberFormat="1" applyFill="1" applyBorder="1" applyProtection="1">
      <protection hidden="1"/>
    </xf>
    <xf numFmtId="169" fontId="0" fillId="0" borderId="0" xfId="0" applyNumberFormat="1" applyFill="1" applyBorder="1" applyProtection="1">
      <protection hidden="1"/>
    </xf>
    <xf numFmtId="0" fontId="1" fillId="0" borderId="95" xfId="0" applyFont="1" applyBorder="1" applyProtection="1">
      <protection hidden="1"/>
    </xf>
    <xf numFmtId="0" fontId="1" fillId="0" borderId="96" xfId="0" applyFont="1" applyBorder="1" applyProtection="1">
      <protection hidden="1"/>
    </xf>
    <xf numFmtId="169" fontId="1" fillId="7" borderId="97" xfId="0" applyNumberFormat="1" applyFont="1" applyFill="1" applyBorder="1" applyProtection="1">
      <protection hidden="1"/>
    </xf>
    <xf numFmtId="44" fontId="0" fillId="0" borderId="0" xfId="0" applyNumberFormat="1" applyFont="1" applyFill="1" applyBorder="1" applyProtection="1">
      <protection hidden="1"/>
    </xf>
    <xf numFmtId="169" fontId="0" fillId="0" borderId="0" xfId="0" applyNumberFormat="1" applyFill="1" applyBorder="1" applyAlignment="1" applyProtection="1">
      <alignment horizontal="right"/>
      <protection hidden="1"/>
    </xf>
    <xf numFmtId="165" fontId="0" fillId="0" borderId="0" xfId="0" applyNumberFormat="1" applyFill="1" applyBorder="1" applyAlignment="1" applyProtection="1">
      <alignment horizontal="center"/>
      <protection hidden="1"/>
    </xf>
    <xf numFmtId="8" fontId="1" fillId="0" borderId="0" xfId="0" applyNumberFormat="1" applyFont="1" applyFill="1" applyBorder="1" applyAlignment="1" applyProtection="1">
      <alignment horizontal="right"/>
      <protection hidden="1"/>
    </xf>
    <xf numFmtId="169" fontId="1" fillId="0" borderId="0" xfId="0" applyNumberFormat="1" applyFont="1" applyFill="1" applyBorder="1" applyAlignment="1" applyProtection="1">
      <alignment horizontal="right"/>
      <protection hidden="1"/>
    </xf>
    <xf numFmtId="2" fontId="1" fillId="0" borderId="0" xfId="0" applyNumberFormat="1" applyFont="1" applyFill="1" applyBorder="1" applyAlignment="1" applyProtection="1">
      <alignment horizontal="right"/>
      <protection hidden="1"/>
    </xf>
    <xf numFmtId="7" fontId="0" fillId="0" borderId="0" xfId="0" applyNumberFormat="1" applyFill="1" applyBorder="1" applyAlignment="1" applyProtection="1">
      <alignment horizontal="right"/>
      <protection hidden="1"/>
    </xf>
    <xf numFmtId="44" fontId="1" fillId="0" borderId="0" xfId="0" applyNumberFormat="1" applyFont="1" applyFill="1" applyBorder="1" applyProtection="1">
      <protection hidden="1"/>
    </xf>
    <xf numFmtId="44" fontId="0" fillId="0" borderId="0" xfId="0" applyNumberFormat="1" applyFill="1" applyBorder="1" applyProtection="1">
      <protection hidden="1"/>
    </xf>
    <xf numFmtId="167" fontId="0" fillId="0" borderId="0" xfId="0" applyNumberFormat="1" applyFill="1" applyBorder="1" applyAlignment="1" applyProtection="1">
      <alignment horizontal="left"/>
      <protection hidden="1"/>
    </xf>
    <xf numFmtId="168" fontId="1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9" fontId="0" fillId="0" borderId="0" xfId="2" applyFont="1" applyFill="1" applyBorder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vertical="center"/>
      <protection hidden="1"/>
    </xf>
    <xf numFmtId="2" fontId="0" fillId="0" borderId="0" xfId="0" applyNumberFormat="1" applyProtection="1"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13" xfId="0" applyBorder="1" applyProtection="1">
      <protection hidden="1"/>
    </xf>
    <xf numFmtId="165" fontId="0" fillId="7" borderId="20" xfId="0" applyNumberFormat="1" applyFill="1" applyBorder="1" applyAlignment="1" applyProtection="1">
      <alignment horizontal="center"/>
      <protection hidden="1"/>
    </xf>
    <xf numFmtId="0" fontId="1" fillId="0" borderId="19" xfId="0" applyFont="1" applyBorder="1" applyProtection="1">
      <protection hidden="1"/>
    </xf>
    <xf numFmtId="0" fontId="0" fillId="0" borderId="26" xfId="0" applyBorder="1" applyProtection="1">
      <protection hidden="1"/>
    </xf>
    <xf numFmtId="0" fontId="0" fillId="0" borderId="105" xfId="0" applyBorder="1" applyProtection="1">
      <protection hidden="1"/>
    </xf>
    <xf numFmtId="0" fontId="0" fillId="0" borderId="107" xfId="0" applyBorder="1" applyProtection="1">
      <protection hidden="1"/>
    </xf>
    <xf numFmtId="0" fontId="0" fillId="0" borderId="102" xfId="0" applyBorder="1" applyAlignment="1" applyProtection="1">
      <alignment horizontal="left"/>
      <protection hidden="1"/>
    </xf>
    <xf numFmtId="0" fontId="17" fillId="0" borderId="12" xfId="0" applyFont="1" applyBorder="1" applyAlignment="1" applyProtection="1">
      <alignment vertical="center"/>
      <protection hidden="1"/>
    </xf>
    <xf numFmtId="0" fontId="17" fillId="0" borderId="10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11" xfId="0" applyFont="1" applyBorder="1" applyProtection="1">
      <protection hidden="1"/>
    </xf>
    <xf numFmtId="0" fontId="1" fillId="0" borderId="103" xfId="0" applyFont="1" applyBorder="1" applyProtection="1">
      <protection hidden="1"/>
    </xf>
    <xf numFmtId="0" fontId="1" fillId="0" borderId="106" xfId="0" applyFont="1" applyBorder="1" applyProtection="1">
      <protection hidden="1"/>
    </xf>
    <xf numFmtId="0" fontId="8" fillId="0" borderId="43" xfId="0" applyFont="1" applyBorder="1" applyAlignment="1" applyProtection="1">
      <alignment horizontal="left" vertical="center"/>
      <protection hidden="1"/>
    </xf>
    <xf numFmtId="0" fontId="0" fillId="3" borderId="15" xfId="0" applyFill="1" applyBorder="1" applyAlignment="1" applyProtection="1">
      <alignment horizontal="center" vertical="center"/>
      <protection locked="0"/>
    </xf>
    <xf numFmtId="165" fontId="0" fillId="0" borderId="15" xfId="0" applyNumberFormat="1" applyFill="1" applyBorder="1" applyAlignment="1" applyProtection="1">
      <alignment horizontal="center"/>
      <protection hidden="1"/>
    </xf>
    <xf numFmtId="165" fontId="0" fillId="0" borderId="15" xfId="1" applyNumberFormat="1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5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86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12" fillId="0" borderId="0" xfId="0" applyFont="1" applyAlignment="1">
      <alignment wrapText="1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46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46" xfId="0" applyFont="1" applyFill="1" applyBorder="1" applyAlignment="1" applyProtection="1">
      <alignment horizontal="left"/>
      <protection hidden="1"/>
    </xf>
    <xf numFmtId="0" fontId="0" fillId="0" borderId="91" xfId="0" applyFont="1" applyFill="1" applyBorder="1" applyAlignment="1" applyProtection="1">
      <alignment horizontal="left"/>
      <protection hidden="1"/>
    </xf>
    <xf numFmtId="0" fontId="0" fillId="0" borderId="81" xfId="0" applyFont="1" applyFill="1" applyBorder="1" applyAlignment="1" applyProtection="1">
      <alignment horizontal="left"/>
      <protection hidden="1"/>
    </xf>
    <xf numFmtId="0" fontId="0" fillId="0" borderId="92" xfId="0" applyFont="1" applyFill="1" applyBorder="1" applyAlignment="1" applyProtection="1">
      <alignment horizontal="left"/>
      <protection hidden="1"/>
    </xf>
    <xf numFmtId="0" fontId="0" fillId="0" borderId="88" xfId="0" applyBorder="1" applyAlignment="1">
      <alignment horizontal="left"/>
    </xf>
    <xf numFmtId="0" fontId="0" fillId="0" borderId="89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7" xfId="0" applyBorder="1" applyAlignment="1">
      <alignment horizontal="left"/>
    </xf>
  </cellXfs>
  <cellStyles count="5">
    <cellStyle name="Komma" xfId="4" builtinId="3"/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1592580</xdr:colOff>
          <xdr:row>1</xdr:row>
          <xdr:rowOff>106680</xdr:rowOff>
        </xdr:from>
        <xdr:to>
          <xdr:col>6</xdr:col>
          <xdr:colOff>2278380</xdr:colOff>
          <xdr:row>4</xdr:row>
          <xdr:rowOff>60960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1584960</xdr:colOff>
          <xdr:row>1</xdr:row>
          <xdr:rowOff>99060</xdr:rowOff>
        </xdr:from>
        <xdr:to>
          <xdr:col>6</xdr:col>
          <xdr:colOff>2270760</xdr:colOff>
          <xdr:row>4</xdr:row>
          <xdr:rowOff>38100</xdr:rowOff>
        </xdr:to>
        <xdr:sp macro="" textlink="">
          <xdr:nvSpPr>
            <xdr:cNvPr id="48148" name="Object 20" hidden="1">
              <a:extLst>
                <a:ext uri="{63B3BB69-23CF-44E3-9099-C40C66FF867C}">
                  <a14:compatExt spid="_x0000_s48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1600200</xdr:colOff>
          <xdr:row>1</xdr:row>
          <xdr:rowOff>137160</xdr:rowOff>
        </xdr:from>
        <xdr:to>
          <xdr:col>6</xdr:col>
          <xdr:colOff>2286000</xdr:colOff>
          <xdr:row>4</xdr:row>
          <xdr:rowOff>144780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1592580</xdr:colOff>
          <xdr:row>1</xdr:row>
          <xdr:rowOff>106680</xdr:rowOff>
        </xdr:from>
        <xdr:to>
          <xdr:col>6</xdr:col>
          <xdr:colOff>2278380</xdr:colOff>
          <xdr:row>4</xdr:row>
          <xdr:rowOff>60960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ergen.friz@lvwo.bwl.d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0"/>
  <sheetViews>
    <sheetView zoomScale="75" zoomScaleNormal="75" workbookViewId="0">
      <selection sqref="A1:XFD1048576"/>
    </sheetView>
  </sheetViews>
  <sheetFormatPr baseColWidth="10" defaultRowHeight="13.8" x14ac:dyDescent="0.25"/>
  <sheetData>
    <row r="1" spans="1:7" ht="21" x14ac:dyDescent="0.4">
      <c r="A1" s="169" t="s">
        <v>90</v>
      </c>
      <c r="B1" s="169"/>
      <c r="C1" s="169"/>
      <c r="D1" s="170"/>
      <c r="E1" s="170"/>
      <c r="F1" s="170"/>
      <c r="G1" s="170"/>
    </row>
    <row r="2" spans="1:7" x14ac:dyDescent="0.25">
      <c r="A2" s="170"/>
      <c r="B2" s="170"/>
      <c r="C2" s="170"/>
      <c r="D2" s="170"/>
      <c r="E2" s="170"/>
      <c r="F2" s="170"/>
      <c r="G2" s="170"/>
    </row>
    <row r="3" spans="1:7" x14ac:dyDescent="0.25">
      <c r="A3" s="170"/>
      <c r="B3" s="170"/>
      <c r="C3" s="170"/>
      <c r="D3" s="170"/>
      <c r="E3" s="170"/>
      <c r="F3" s="170"/>
      <c r="G3" s="170"/>
    </row>
    <row r="4" spans="1:7" x14ac:dyDescent="0.25">
      <c r="A4" s="170"/>
      <c r="B4" s="170"/>
      <c r="C4" s="170"/>
      <c r="D4" s="170"/>
      <c r="E4" s="170"/>
      <c r="F4" s="170"/>
      <c r="G4" s="170"/>
    </row>
    <row r="5" spans="1:7" x14ac:dyDescent="0.25">
      <c r="A5" s="170" t="s">
        <v>116</v>
      </c>
      <c r="B5" s="170"/>
      <c r="C5" s="170"/>
      <c r="D5" s="170"/>
      <c r="E5" s="170"/>
      <c r="F5" s="170"/>
      <c r="G5" s="170"/>
    </row>
    <row r="6" spans="1:7" x14ac:dyDescent="0.25">
      <c r="A6" s="170" t="s">
        <v>118</v>
      </c>
      <c r="B6" s="170"/>
      <c r="C6" s="170"/>
      <c r="D6" s="170"/>
      <c r="E6" s="170"/>
      <c r="F6" s="170"/>
      <c r="G6" s="170"/>
    </row>
    <row r="7" spans="1:7" x14ac:dyDescent="0.25">
      <c r="A7" s="170" t="s">
        <v>117</v>
      </c>
      <c r="B7" s="170"/>
      <c r="C7" s="170"/>
      <c r="D7" s="170"/>
      <c r="E7" s="170"/>
      <c r="F7" s="170"/>
      <c r="G7" s="170"/>
    </row>
    <row r="8" spans="1:7" x14ac:dyDescent="0.25">
      <c r="A8" s="170" t="s">
        <v>93</v>
      </c>
      <c r="B8" s="170"/>
      <c r="C8" s="170"/>
      <c r="D8" s="170"/>
      <c r="E8" s="170"/>
      <c r="F8" s="170"/>
      <c r="G8" s="170"/>
    </row>
    <row r="9" spans="1:7" x14ac:dyDescent="0.25">
      <c r="A9" s="170"/>
      <c r="B9" s="170"/>
      <c r="C9" s="170"/>
      <c r="D9" s="170"/>
      <c r="E9" s="170"/>
      <c r="F9" s="170"/>
      <c r="G9" s="170"/>
    </row>
    <row r="10" spans="1:7" x14ac:dyDescent="0.25">
      <c r="A10" s="170"/>
      <c r="B10" s="170"/>
      <c r="C10" s="170"/>
      <c r="D10" s="170"/>
      <c r="E10" s="170"/>
      <c r="F10" s="170"/>
      <c r="G10" s="170"/>
    </row>
    <row r="11" spans="1:7" x14ac:dyDescent="0.25">
      <c r="A11" s="170" t="s">
        <v>92</v>
      </c>
      <c r="B11" s="170"/>
      <c r="C11" s="170"/>
      <c r="D11" s="170"/>
      <c r="E11" s="170"/>
      <c r="F11" s="170"/>
      <c r="G11" s="170"/>
    </row>
    <row r="12" spans="1:7" x14ac:dyDescent="0.25">
      <c r="A12" s="170"/>
      <c r="B12" s="170"/>
      <c r="C12" s="170"/>
      <c r="D12" s="170"/>
      <c r="E12" s="170"/>
      <c r="F12" s="170"/>
      <c r="G12" s="170"/>
    </row>
    <row r="13" spans="1:7" x14ac:dyDescent="0.25">
      <c r="A13" s="171"/>
      <c r="B13" s="170" t="s">
        <v>87</v>
      </c>
      <c r="C13" s="170"/>
      <c r="D13" s="170"/>
      <c r="E13" s="170"/>
      <c r="F13" s="170"/>
      <c r="G13" s="170"/>
    </row>
    <row r="14" spans="1:7" x14ac:dyDescent="0.25">
      <c r="A14" s="170"/>
      <c r="B14" s="170" t="s">
        <v>120</v>
      </c>
      <c r="C14" s="170"/>
      <c r="D14" s="170"/>
      <c r="E14" s="170"/>
      <c r="F14" s="170"/>
      <c r="G14" s="170"/>
    </row>
    <row r="15" spans="1:7" x14ac:dyDescent="0.25">
      <c r="A15" s="170"/>
      <c r="B15" s="170" t="s">
        <v>119</v>
      </c>
      <c r="C15" s="170"/>
      <c r="D15" s="170"/>
      <c r="E15" s="170"/>
      <c r="F15" s="170"/>
      <c r="G15" s="170"/>
    </row>
    <row r="16" spans="1:7" x14ac:dyDescent="0.25">
      <c r="A16" s="170"/>
      <c r="B16" s="170"/>
      <c r="C16" s="170"/>
      <c r="D16" s="170"/>
      <c r="E16" s="170"/>
      <c r="F16" s="170"/>
      <c r="G16" s="170"/>
    </row>
    <row r="17" spans="1:7" x14ac:dyDescent="0.25">
      <c r="A17" s="172"/>
      <c r="B17" s="170" t="s">
        <v>88</v>
      </c>
      <c r="C17" s="170"/>
      <c r="D17" s="170"/>
      <c r="E17" s="170"/>
      <c r="F17" s="170"/>
      <c r="G17" s="170"/>
    </row>
    <row r="18" spans="1:7" x14ac:dyDescent="0.25">
      <c r="A18" s="170"/>
      <c r="B18" s="170" t="s">
        <v>89</v>
      </c>
      <c r="C18" s="170"/>
      <c r="D18" s="170"/>
      <c r="E18" s="170"/>
      <c r="F18" s="170"/>
      <c r="G18" s="170"/>
    </row>
    <row r="19" spans="1:7" x14ac:dyDescent="0.25">
      <c r="A19" s="170"/>
      <c r="B19" s="170"/>
      <c r="C19" s="170"/>
      <c r="D19" s="170"/>
      <c r="E19" s="170"/>
      <c r="F19" s="170"/>
      <c r="G19" s="170"/>
    </row>
    <row r="20" spans="1:7" x14ac:dyDescent="0.25">
      <c r="A20" s="173"/>
      <c r="B20" s="170" t="s">
        <v>115</v>
      </c>
      <c r="C20" s="170"/>
      <c r="D20" s="170"/>
      <c r="E20" s="170"/>
      <c r="F20" s="170"/>
      <c r="G20" s="170"/>
    </row>
    <row r="21" spans="1:7" x14ac:dyDescent="0.25">
      <c r="A21" s="170"/>
      <c r="B21" s="170" t="s">
        <v>91</v>
      </c>
      <c r="C21" s="170"/>
      <c r="D21" s="170"/>
      <c r="E21" s="170"/>
      <c r="F21" s="170"/>
      <c r="G21" s="170"/>
    </row>
    <row r="22" spans="1:7" x14ac:dyDescent="0.25">
      <c r="A22" s="170"/>
      <c r="B22" s="170"/>
      <c r="C22" s="170"/>
      <c r="D22" s="170"/>
      <c r="E22" s="170"/>
      <c r="F22" s="170"/>
      <c r="G22" s="170"/>
    </row>
    <row r="23" spans="1:7" x14ac:dyDescent="0.25">
      <c r="A23" s="174"/>
      <c r="B23" s="170" t="s">
        <v>114</v>
      </c>
      <c r="C23" s="170"/>
      <c r="D23" s="170"/>
      <c r="E23" s="170"/>
      <c r="F23" s="170"/>
      <c r="G23" s="170"/>
    </row>
    <row r="24" spans="1:7" x14ac:dyDescent="0.25">
      <c r="A24" s="170"/>
      <c r="B24" s="170"/>
      <c r="C24" s="170"/>
      <c r="D24" s="170"/>
      <c r="E24" s="170"/>
      <c r="F24" s="170"/>
      <c r="G24" s="170"/>
    </row>
    <row r="25" spans="1:7" x14ac:dyDescent="0.25">
      <c r="A25" s="170"/>
      <c r="B25" s="170"/>
      <c r="C25" s="170"/>
      <c r="D25" s="170"/>
      <c r="E25" s="170"/>
      <c r="F25" s="170"/>
      <c r="G25" s="170"/>
    </row>
    <row r="26" spans="1:7" x14ac:dyDescent="0.25">
      <c r="A26" s="175"/>
      <c r="B26" s="170" t="s">
        <v>123</v>
      </c>
      <c r="C26" s="170"/>
      <c r="D26" s="170"/>
      <c r="E26" s="170"/>
      <c r="F26" s="170"/>
      <c r="G26" s="170"/>
    </row>
    <row r="27" spans="1:7" x14ac:dyDescent="0.25">
      <c r="A27" s="170"/>
      <c r="B27" s="170" t="s">
        <v>122</v>
      </c>
      <c r="C27" s="170"/>
      <c r="D27" s="170"/>
      <c r="E27" s="170"/>
      <c r="F27" s="170"/>
      <c r="G27" s="170"/>
    </row>
    <row r="28" spans="1:7" x14ac:dyDescent="0.25">
      <c r="A28" s="170"/>
      <c r="B28" s="170" t="s">
        <v>121</v>
      </c>
      <c r="C28" s="170"/>
      <c r="D28" s="170"/>
      <c r="E28" s="170"/>
      <c r="F28" s="170"/>
      <c r="G28" s="170"/>
    </row>
    <row r="29" spans="1:7" x14ac:dyDescent="0.25">
      <c r="A29" s="170"/>
      <c r="B29" s="170"/>
      <c r="C29" s="170"/>
      <c r="D29" s="170"/>
      <c r="E29" s="170"/>
      <c r="F29" s="170"/>
      <c r="G29" s="170"/>
    </row>
    <row r="30" spans="1:7" x14ac:dyDescent="0.25">
      <c r="A30" s="170"/>
      <c r="B30" s="170"/>
      <c r="C30" s="170"/>
      <c r="D30" s="170"/>
      <c r="E30" s="170"/>
      <c r="F30" s="170"/>
      <c r="G30" s="170"/>
    </row>
    <row r="31" spans="1:7" x14ac:dyDescent="0.25">
      <c r="A31" s="176" t="s">
        <v>124</v>
      </c>
      <c r="B31" s="170"/>
      <c r="C31" s="170"/>
      <c r="D31" s="170"/>
      <c r="E31" s="170"/>
      <c r="F31" s="170"/>
      <c r="G31" s="170"/>
    </row>
    <row r="32" spans="1:7" x14ac:dyDescent="0.25">
      <c r="A32" s="170"/>
      <c r="B32" s="170"/>
      <c r="C32" s="170"/>
      <c r="D32" s="170"/>
      <c r="E32" s="170"/>
      <c r="F32" s="170"/>
      <c r="G32" s="170"/>
    </row>
    <row r="33" spans="1:7" x14ac:dyDescent="0.25">
      <c r="A33" s="170" t="s">
        <v>172</v>
      </c>
      <c r="B33" s="170"/>
      <c r="C33" s="170"/>
      <c r="D33" s="170"/>
      <c r="E33" s="170"/>
      <c r="F33" s="170"/>
      <c r="G33" s="170"/>
    </row>
    <row r="34" spans="1:7" x14ac:dyDescent="0.25">
      <c r="A34" s="170"/>
      <c r="B34" s="170" t="s">
        <v>128</v>
      </c>
      <c r="C34" s="170"/>
      <c r="D34" s="170"/>
      <c r="E34" s="170"/>
      <c r="F34" s="170"/>
      <c r="G34" s="170"/>
    </row>
    <row r="35" spans="1:7" x14ac:dyDescent="0.25">
      <c r="A35" s="170"/>
      <c r="B35" s="170"/>
      <c r="C35" s="170"/>
      <c r="D35" s="170"/>
      <c r="E35" s="170"/>
      <c r="F35" s="170"/>
      <c r="G35" s="170"/>
    </row>
    <row r="36" spans="1:7" x14ac:dyDescent="0.25">
      <c r="A36" s="170" t="s">
        <v>125</v>
      </c>
      <c r="B36" s="170"/>
      <c r="C36" s="170"/>
      <c r="D36" s="170"/>
      <c r="E36" s="170"/>
      <c r="F36" s="170"/>
      <c r="G36" s="170"/>
    </row>
    <row r="37" spans="1:7" x14ac:dyDescent="0.25">
      <c r="A37" s="170"/>
      <c r="B37" s="170"/>
      <c r="C37" s="170"/>
      <c r="D37" s="170"/>
      <c r="E37" s="170"/>
      <c r="F37" s="170"/>
      <c r="G37" s="170"/>
    </row>
    <row r="38" spans="1:7" x14ac:dyDescent="0.25">
      <c r="A38" s="170" t="s">
        <v>126</v>
      </c>
      <c r="B38" s="170"/>
      <c r="C38" s="170"/>
      <c r="D38" s="170"/>
      <c r="E38" s="170"/>
      <c r="F38" s="170"/>
      <c r="G38" s="170"/>
    </row>
    <row r="39" spans="1:7" x14ac:dyDescent="0.25">
      <c r="A39" s="170" t="s">
        <v>130</v>
      </c>
      <c r="B39" s="170"/>
      <c r="C39" s="170"/>
      <c r="D39" s="170"/>
      <c r="E39" s="170"/>
      <c r="F39" s="170"/>
      <c r="G39" s="170"/>
    </row>
    <row r="40" spans="1:7" x14ac:dyDescent="0.25">
      <c r="A40" s="170"/>
      <c r="B40" s="170"/>
      <c r="C40" s="170"/>
      <c r="D40" s="170"/>
      <c r="E40" s="170"/>
      <c r="F40" s="170"/>
      <c r="G40" s="170"/>
    </row>
    <row r="41" spans="1:7" x14ac:dyDescent="0.25">
      <c r="A41" s="170" t="s">
        <v>127</v>
      </c>
      <c r="B41" s="170"/>
      <c r="C41" s="170"/>
      <c r="D41" s="170"/>
      <c r="E41" s="170"/>
      <c r="F41" s="170"/>
      <c r="G41" s="170"/>
    </row>
    <row r="42" spans="1:7" x14ac:dyDescent="0.25">
      <c r="A42" s="170" t="s">
        <v>129</v>
      </c>
      <c r="B42" s="170"/>
      <c r="C42" s="170"/>
      <c r="D42" s="170"/>
      <c r="E42" s="170"/>
      <c r="F42" s="170"/>
      <c r="G42" s="170"/>
    </row>
    <row r="43" spans="1:7" x14ac:dyDescent="0.25">
      <c r="A43" s="170"/>
      <c r="B43" s="170"/>
      <c r="C43" s="170"/>
      <c r="D43" s="170"/>
      <c r="E43" s="170"/>
      <c r="F43" s="170"/>
      <c r="G43" s="170"/>
    </row>
    <row r="44" spans="1:7" x14ac:dyDescent="0.25">
      <c r="A44" s="170"/>
      <c r="B44" s="170"/>
      <c r="C44" s="170"/>
      <c r="D44" s="170"/>
      <c r="E44" s="170"/>
      <c r="F44" s="170"/>
      <c r="G44" s="170"/>
    </row>
    <row r="45" spans="1:7" x14ac:dyDescent="0.25">
      <c r="A45" s="170" t="s">
        <v>102</v>
      </c>
      <c r="B45" s="170"/>
      <c r="C45" s="170"/>
      <c r="D45" s="170"/>
      <c r="E45" s="170"/>
      <c r="F45" s="170"/>
      <c r="G45" s="170"/>
    </row>
    <row r="46" spans="1:7" x14ac:dyDescent="0.25">
      <c r="A46" s="170"/>
      <c r="B46" s="170"/>
      <c r="C46" s="170"/>
      <c r="D46" s="170"/>
      <c r="E46" s="170"/>
      <c r="F46" s="170"/>
      <c r="G46" s="170"/>
    </row>
    <row r="47" spans="1:7" x14ac:dyDescent="0.25">
      <c r="A47" s="170"/>
      <c r="B47" s="177"/>
      <c r="C47" s="177" t="s">
        <v>94</v>
      </c>
      <c r="D47" s="170"/>
      <c r="E47" s="170"/>
      <c r="F47" s="170"/>
      <c r="G47" s="170"/>
    </row>
    <row r="48" spans="1:7" x14ac:dyDescent="0.25">
      <c r="A48" s="170"/>
      <c r="B48" s="170"/>
      <c r="C48" s="170"/>
      <c r="D48" s="170"/>
      <c r="E48" s="170"/>
      <c r="F48" s="170"/>
      <c r="G48" s="170"/>
    </row>
    <row r="49" spans="1:7" ht="17.399999999999999" x14ac:dyDescent="0.3">
      <c r="A49" s="178" t="s">
        <v>103</v>
      </c>
      <c r="B49" s="170"/>
      <c r="C49" s="170"/>
      <c r="D49" s="170"/>
      <c r="E49" s="170"/>
      <c r="F49" s="170"/>
      <c r="G49" s="170"/>
    </row>
    <row r="50" spans="1:7" x14ac:dyDescent="0.25">
      <c r="A50" s="128"/>
      <c r="B50" s="128"/>
      <c r="C50" s="128"/>
      <c r="D50" s="128"/>
      <c r="E50" s="128"/>
      <c r="F50" s="128"/>
      <c r="G50" s="128"/>
    </row>
  </sheetData>
  <sheetProtection algorithmName="SHA-512" hashValue="EQ00FDnt7NC8s1LI01vrAWvhCZdJVK1qFHOqL4jQp9BFUy3WnDMEXEJdRPBrToeoMtrsZ/i8NVxmae8iddRngw==" saltValue="oddU2YYjWDtARCw9mUBy6Q==" spinCount="100000" sheet="1" objects="1" scenarios="1"/>
  <hyperlinks>
    <hyperlink ref="C47" r:id="rId1"/>
  </hyperlinks>
  <pageMargins left="0.7" right="0.7" top="0.78740157499999996" bottom="0.78740157499999996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13" zoomScale="75" zoomScaleNormal="75" workbookViewId="0">
      <selection activeCell="L42" sqref="L42"/>
    </sheetView>
  </sheetViews>
  <sheetFormatPr baseColWidth="10" defaultRowHeight="13.8" x14ac:dyDescent="0.25"/>
  <cols>
    <col min="1" max="1" width="3" customWidth="1"/>
    <col min="2" max="2" width="8.19921875" customWidth="1"/>
    <col min="3" max="3" width="49.09765625" style="1" customWidth="1"/>
    <col min="4" max="4" width="12.19921875" style="1" customWidth="1"/>
    <col min="5" max="5" width="5.3984375" customWidth="1"/>
    <col min="6" max="6" width="3" customWidth="1"/>
    <col min="7" max="7" width="61.3984375" customWidth="1"/>
    <col min="8" max="8" width="11.59765625" customWidth="1"/>
    <col min="9" max="9" width="3.09765625" customWidth="1"/>
    <col min="10" max="10" width="11.19921875" customWidth="1"/>
  </cols>
  <sheetData>
    <row r="1" spans="1:13" ht="22.2" customHeight="1" x14ac:dyDescent="0.4">
      <c r="A1" s="296" t="s">
        <v>78</v>
      </c>
      <c r="B1" s="296"/>
      <c r="C1" s="296"/>
      <c r="D1" s="296"/>
      <c r="E1" s="296"/>
      <c r="F1" s="296"/>
      <c r="G1" s="296"/>
      <c r="H1" s="296"/>
    </row>
    <row r="2" spans="1:13" ht="13.2" customHeight="1" x14ac:dyDescent="0.25">
      <c r="A2" s="295"/>
      <c r="B2" s="295"/>
      <c r="C2" s="295"/>
      <c r="D2" s="295"/>
    </row>
    <row r="3" spans="1:13" ht="14.4" x14ac:dyDescent="0.3">
      <c r="B3" s="4" t="s">
        <v>45</v>
      </c>
      <c r="D3" s="4"/>
      <c r="G3" s="135" t="s">
        <v>100</v>
      </c>
      <c r="H3" s="130" t="s">
        <v>9</v>
      </c>
    </row>
    <row r="4" spans="1:13" ht="14.4" x14ac:dyDescent="0.3">
      <c r="B4" s="4" t="s">
        <v>46</v>
      </c>
      <c r="D4" s="4"/>
      <c r="G4" s="135" t="s">
        <v>99</v>
      </c>
      <c r="H4" s="131" t="s">
        <v>10</v>
      </c>
      <c r="K4" s="13"/>
    </row>
    <row r="5" spans="1:13" x14ac:dyDescent="0.25">
      <c r="B5" s="4" t="s">
        <v>39</v>
      </c>
      <c r="D5" s="4"/>
      <c r="G5" s="133"/>
      <c r="H5" s="132" t="s">
        <v>34</v>
      </c>
    </row>
    <row r="6" spans="1:13" x14ac:dyDescent="0.25">
      <c r="B6" s="5" t="s">
        <v>40</v>
      </c>
      <c r="D6" s="4"/>
      <c r="G6" s="3" t="s">
        <v>20</v>
      </c>
    </row>
    <row r="7" spans="1:13" ht="7.2" customHeight="1" x14ac:dyDescent="0.25"/>
    <row r="8" spans="1:13" ht="19.95" customHeight="1" x14ac:dyDescent="0.25">
      <c r="B8" s="79" t="s">
        <v>80</v>
      </c>
      <c r="C8" s="108" t="s">
        <v>82</v>
      </c>
      <c r="K8" s="134"/>
      <c r="L8" s="315"/>
    </row>
    <row r="9" spans="1:13" ht="7.2" customHeight="1" thickBot="1" x14ac:dyDescent="0.3">
      <c r="K9" s="134"/>
      <c r="L9" s="315"/>
    </row>
    <row r="10" spans="1:13" ht="14.4" thickTop="1" x14ac:dyDescent="0.25">
      <c r="A10" s="14">
        <v>1</v>
      </c>
      <c r="B10" s="316" t="s">
        <v>59</v>
      </c>
      <c r="C10" s="317"/>
      <c r="D10" s="62">
        <v>60000</v>
      </c>
      <c r="E10" s="2"/>
      <c r="F10" s="48">
        <v>35</v>
      </c>
      <c r="G10" s="56" t="s">
        <v>33</v>
      </c>
      <c r="H10" s="93">
        <f>D26*0.9</f>
        <v>900</v>
      </c>
      <c r="K10" s="134"/>
      <c r="L10" s="315"/>
    </row>
    <row r="11" spans="1:13" x14ac:dyDescent="0.25">
      <c r="A11" s="15">
        <v>2</v>
      </c>
      <c r="B11" s="297" t="s">
        <v>16</v>
      </c>
      <c r="C11" s="298"/>
      <c r="D11" s="63">
        <v>20</v>
      </c>
      <c r="E11" s="2"/>
      <c r="F11" s="49">
        <v>36</v>
      </c>
      <c r="G11" s="9" t="s">
        <v>21</v>
      </c>
      <c r="H11" s="94">
        <f>D26*0.9*D21/100</f>
        <v>49.5</v>
      </c>
    </row>
    <row r="12" spans="1:13" x14ac:dyDescent="0.25">
      <c r="A12" s="15">
        <v>3</v>
      </c>
      <c r="B12" s="297" t="s">
        <v>41</v>
      </c>
      <c r="C12" s="298"/>
      <c r="D12" s="64">
        <v>20000</v>
      </c>
      <c r="E12" s="2"/>
      <c r="F12" s="49">
        <v>37</v>
      </c>
      <c r="G12" s="9" t="s">
        <v>64</v>
      </c>
      <c r="H12" s="94">
        <f>H11*D22/100</f>
        <v>30.195</v>
      </c>
    </row>
    <row r="13" spans="1:13" ht="14.4" thickBot="1" x14ac:dyDescent="0.3">
      <c r="A13" s="16">
        <v>4</v>
      </c>
      <c r="B13" s="308" t="s">
        <v>16</v>
      </c>
      <c r="C13" s="309"/>
      <c r="D13" s="65">
        <v>20</v>
      </c>
      <c r="E13" s="2"/>
      <c r="F13" s="49">
        <v>38</v>
      </c>
      <c r="G13" s="9" t="s">
        <v>65</v>
      </c>
      <c r="H13" s="94">
        <f>H11*(100-D22)/100</f>
        <v>19.305</v>
      </c>
    </row>
    <row r="14" spans="1:13" ht="15" thickTop="1" thickBot="1" x14ac:dyDescent="0.3">
      <c r="A14" s="2"/>
      <c r="B14" s="2"/>
      <c r="C14" s="20"/>
      <c r="D14" s="20"/>
      <c r="E14" s="2"/>
      <c r="F14" s="49">
        <v>39</v>
      </c>
      <c r="G14" s="9" t="s">
        <v>95</v>
      </c>
      <c r="H14" s="95">
        <f>H10/100*D20*D27/H11</f>
        <v>6.6894545454545451</v>
      </c>
      <c r="M14" s="7"/>
    </row>
    <row r="15" spans="1:13" ht="14.4" thickTop="1" x14ac:dyDescent="0.25">
      <c r="A15" s="14">
        <v>5</v>
      </c>
      <c r="B15" s="316" t="s">
        <v>6</v>
      </c>
      <c r="C15" s="317"/>
      <c r="D15" s="66">
        <v>840</v>
      </c>
      <c r="E15" s="2"/>
      <c r="F15" s="49">
        <v>40</v>
      </c>
      <c r="G15" s="9" t="s">
        <v>19</v>
      </c>
      <c r="H15" s="94">
        <f>H11*D22/100/D23*100</f>
        <v>75.487499999999997</v>
      </c>
    </row>
    <row r="16" spans="1:13" x14ac:dyDescent="0.25">
      <c r="A16" s="15">
        <v>6</v>
      </c>
      <c r="B16" s="297" t="s">
        <v>81</v>
      </c>
      <c r="C16" s="298"/>
      <c r="D16" s="63">
        <v>150</v>
      </c>
      <c r="E16" s="2"/>
      <c r="F16" s="49">
        <v>41</v>
      </c>
      <c r="G16" s="9" t="s">
        <v>54</v>
      </c>
      <c r="H16" s="96">
        <f>TRUNC(H15/D35,0)</f>
        <v>150</v>
      </c>
    </row>
    <row r="17" spans="1:10" ht="14.4" thickBot="1" x14ac:dyDescent="0.3">
      <c r="A17" s="15">
        <v>7</v>
      </c>
      <c r="B17" s="297" t="s">
        <v>74</v>
      </c>
      <c r="C17" s="298"/>
      <c r="D17" s="67">
        <v>125</v>
      </c>
      <c r="E17" s="2"/>
      <c r="F17" s="50">
        <v>42</v>
      </c>
      <c r="G17" s="114" t="s">
        <v>76</v>
      </c>
      <c r="H17" s="115">
        <f>H10/D17</f>
        <v>7.2</v>
      </c>
    </row>
    <row r="18" spans="1:10" ht="15" thickTop="1" thickBot="1" x14ac:dyDescent="0.3">
      <c r="A18" s="80">
        <v>8</v>
      </c>
      <c r="B18" s="307" t="s">
        <v>2</v>
      </c>
      <c r="C18" s="298"/>
      <c r="D18" s="63">
        <v>4</v>
      </c>
      <c r="E18" s="2"/>
    </row>
    <row r="19" spans="1:10" ht="14.4" thickTop="1" x14ac:dyDescent="0.25">
      <c r="A19" s="15">
        <v>9</v>
      </c>
      <c r="B19" s="297" t="s">
        <v>3</v>
      </c>
      <c r="C19" s="298"/>
      <c r="D19" s="67">
        <v>2</v>
      </c>
      <c r="E19" s="2"/>
      <c r="F19" s="17">
        <v>43</v>
      </c>
      <c r="G19" s="24" t="s">
        <v>83</v>
      </c>
      <c r="H19" s="123">
        <f>D35</f>
        <v>0.5</v>
      </c>
      <c r="J19" s="136"/>
    </row>
    <row r="20" spans="1:10" x14ac:dyDescent="0.25">
      <c r="A20" s="15">
        <v>10</v>
      </c>
      <c r="B20" s="297" t="s">
        <v>7</v>
      </c>
      <c r="C20" s="298"/>
      <c r="D20" s="63">
        <v>3.6</v>
      </c>
      <c r="E20" s="2"/>
      <c r="F20" s="19">
        <v>45</v>
      </c>
      <c r="G20" s="9" t="s">
        <v>23</v>
      </c>
      <c r="H20" s="97">
        <f>D26*D25/100/H16</f>
        <v>0.8</v>
      </c>
    </row>
    <row r="21" spans="1:10" x14ac:dyDescent="0.25">
      <c r="A21" s="15">
        <v>11</v>
      </c>
      <c r="B21" s="297" t="s">
        <v>5</v>
      </c>
      <c r="C21" s="298"/>
      <c r="D21" s="63">
        <v>5.5</v>
      </c>
      <c r="E21" s="2"/>
      <c r="F21" s="19">
        <v>46</v>
      </c>
      <c r="G21" s="9" t="s">
        <v>57</v>
      </c>
      <c r="H21" s="97">
        <f>D28*H11/H16</f>
        <v>0.26400000000000001</v>
      </c>
      <c r="J21" s="109"/>
    </row>
    <row r="22" spans="1:10" ht="14.4" thickBot="1" x14ac:dyDescent="0.3">
      <c r="A22" s="89">
        <v>12</v>
      </c>
      <c r="B22" s="310" t="s">
        <v>8</v>
      </c>
      <c r="C22" s="311"/>
      <c r="D22" s="90">
        <v>61</v>
      </c>
      <c r="E22" s="2"/>
      <c r="F22" s="19">
        <v>47</v>
      </c>
      <c r="G22" s="9" t="s">
        <v>24</v>
      </c>
      <c r="H22" s="97">
        <f>D29*H11/H16</f>
        <v>0.16500000000000001</v>
      </c>
    </row>
    <row r="23" spans="1:10" ht="15" thickTop="1" thickBot="1" x14ac:dyDescent="0.3">
      <c r="A23" s="91">
        <v>13</v>
      </c>
      <c r="B23" s="305" t="s">
        <v>15</v>
      </c>
      <c r="C23" s="306"/>
      <c r="D23" s="92">
        <v>40</v>
      </c>
      <c r="E23" s="2"/>
      <c r="F23" s="19">
        <v>48</v>
      </c>
      <c r="G23" s="9" t="s">
        <v>25</v>
      </c>
      <c r="H23" s="97">
        <f>H17/D18*D30/H16</f>
        <v>3.6000000000000004E-2</v>
      </c>
    </row>
    <row r="24" spans="1:10" ht="15" thickTop="1" thickBot="1" x14ac:dyDescent="0.3">
      <c r="A24" s="145"/>
      <c r="B24" s="312"/>
      <c r="C24" s="312"/>
      <c r="D24" s="146"/>
      <c r="E24" s="2"/>
      <c r="F24" s="19">
        <v>49</v>
      </c>
      <c r="G24" s="9" t="s">
        <v>26</v>
      </c>
      <c r="H24" s="97">
        <f>H17*D31/H16</f>
        <v>0.38400000000000001</v>
      </c>
    </row>
    <row r="25" spans="1:10" ht="14.4" thickTop="1" x14ac:dyDescent="0.25">
      <c r="A25" s="117">
        <v>15</v>
      </c>
      <c r="B25" s="303" t="s">
        <v>13</v>
      </c>
      <c r="C25" s="304"/>
      <c r="D25" s="129">
        <v>12</v>
      </c>
      <c r="E25" s="2"/>
      <c r="F25" s="19">
        <v>50</v>
      </c>
      <c r="G25" s="9" t="s">
        <v>27</v>
      </c>
      <c r="H25" s="97">
        <f>D32*H10/100/H16</f>
        <v>0.15</v>
      </c>
    </row>
    <row r="26" spans="1:10" x14ac:dyDescent="0.25">
      <c r="A26" s="19">
        <v>16</v>
      </c>
      <c r="B26" s="297" t="s">
        <v>14</v>
      </c>
      <c r="C26" s="298"/>
      <c r="D26" s="69">
        <v>1000</v>
      </c>
      <c r="E26" s="2"/>
      <c r="F26" s="19">
        <v>51</v>
      </c>
      <c r="G26" s="12" t="s">
        <v>66</v>
      </c>
      <c r="H26" s="98">
        <f>(H15*0.1)/H16</f>
        <v>5.0325000000000002E-2</v>
      </c>
    </row>
    <row r="27" spans="1:10" x14ac:dyDescent="0.25">
      <c r="A27" s="19">
        <v>17</v>
      </c>
      <c r="B27" s="297" t="s">
        <v>96</v>
      </c>
      <c r="C27" s="298"/>
      <c r="D27" s="69">
        <v>10.220000000000001</v>
      </c>
      <c r="E27" s="2"/>
      <c r="F27" s="19">
        <v>52</v>
      </c>
      <c r="G27" s="9" t="s">
        <v>97</v>
      </c>
      <c r="H27" s="97">
        <f>(H10/100)*(D20*D27)/H16</f>
        <v>2.2075200000000001</v>
      </c>
      <c r="J27" s="6"/>
    </row>
    <row r="28" spans="1:10" x14ac:dyDescent="0.25">
      <c r="A28" s="19">
        <v>18</v>
      </c>
      <c r="B28" s="297" t="s">
        <v>84</v>
      </c>
      <c r="C28" s="298"/>
      <c r="D28" s="70">
        <v>0.8</v>
      </c>
      <c r="E28" s="2"/>
      <c r="F28" s="19">
        <v>53</v>
      </c>
      <c r="G28" s="9" t="s">
        <v>28</v>
      </c>
      <c r="H28" s="97">
        <f>D36+D37+D38</f>
        <v>1.2</v>
      </c>
    </row>
    <row r="29" spans="1:10" x14ac:dyDescent="0.25">
      <c r="A29" s="19">
        <v>19</v>
      </c>
      <c r="B29" s="297" t="s">
        <v>85</v>
      </c>
      <c r="C29" s="298"/>
      <c r="D29" s="70">
        <v>0.5</v>
      </c>
      <c r="E29" s="2"/>
      <c r="F29" s="19">
        <v>54</v>
      </c>
      <c r="G29" s="10" t="s">
        <v>37</v>
      </c>
      <c r="H29" s="99">
        <f>SUM(H20:H28)</f>
        <v>5.2568450000000002</v>
      </c>
    </row>
    <row r="30" spans="1:10" x14ac:dyDescent="0.25">
      <c r="A30" s="19">
        <v>20</v>
      </c>
      <c r="B30" s="297" t="s">
        <v>22</v>
      </c>
      <c r="C30" s="298"/>
      <c r="D30" s="71">
        <v>3</v>
      </c>
      <c r="E30" s="2"/>
      <c r="F30" s="19">
        <v>55</v>
      </c>
      <c r="G30" s="9" t="s">
        <v>29</v>
      </c>
      <c r="H30" s="97">
        <f>D33*(D26/D41)/H16</f>
        <v>0.33333333333333331</v>
      </c>
    </row>
    <row r="31" spans="1:10" x14ac:dyDescent="0.25">
      <c r="A31" s="19">
        <v>21</v>
      </c>
      <c r="B31" s="297" t="s">
        <v>98</v>
      </c>
      <c r="C31" s="298"/>
      <c r="D31" s="71">
        <v>8</v>
      </c>
      <c r="E31" s="2"/>
      <c r="F31" s="19">
        <v>56</v>
      </c>
      <c r="G31" s="9" t="s">
        <v>30</v>
      </c>
      <c r="H31" s="97">
        <f>(H10/D17)*D19*D33/H16</f>
        <v>2.4</v>
      </c>
    </row>
    <row r="32" spans="1:10" x14ac:dyDescent="0.25">
      <c r="A32" s="19">
        <v>22</v>
      </c>
      <c r="B32" s="297" t="s">
        <v>55</v>
      </c>
      <c r="C32" s="298"/>
      <c r="D32" s="70">
        <v>2.5</v>
      </c>
      <c r="E32" s="2"/>
      <c r="F32" s="19">
        <v>67</v>
      </c>
      <c r="G32" s="9" t="s">
        <v>101</v>
      </c>
      <c r="H32" s="97">
        <f>H15/30*D33/H16</f>
        <v>0.419375</v>
      </c>
      <c r="J32" s="109"/>
    </row>
    <row r="33" spans="1:10" x14ac:dyDescent="0.25">
      <c r="A33" s="40">
        <v>23</v>
      </c>
      <c r="B33" s="297" t="s">
        <v>56</v>
      </c>
      <c r="C33" s="298"/>
      <c r="D33" s="70">
        <v>25</v>
      </c>
      <c r="E33" s="2"/>
      <c r="F33" s="19">
        <v>58</v>
      </c>
      <c r="G33" s="9" t="s">
        <v>32</v>
      </c>
      <c r="H33" s="97">
        <f>D33/60*D42</f>
        <v>1.6666666666666667</v>
      </c>
    </row>
    <row r="34" spans="1:10" x14ac:dyDescent="0.25">
      <c r="A34" s="19"/>
      <c r="B34" s="20"/>
      <c r="C34" s="20"/>
      <c r="D34" s="72"/>
      <c r="E34" s="2"/>
      <c r="F34" s="19">
        <v>59</v>
      </c>
      <c r="G34" s="9" t="s">
        <v>31</v>
      </c>
      <c r="H34" s="97">
        <f>D33/60*D43</f>
        <v>4.166666666666667</v>
      </c>
    </row>
    <row r="35" spans="1:10" ht="14.4" thickBot="1" x14ac:dyDescent="0.3">
      <c r="A35" s="19">
        <v>24</v>
      </c>
      <c r="B35" s="297" t="s">
        <v>12</v>
      </c>
      <c r="C35" s="298"/>
      <c r="D35" s="73">
        <v>0.5</v>
      </c>
      <c r="E35" s="2"/>
      <c r="F35" s="21">
        <v>60</v>
      </c>
      <c r="G35" s="25" t="s">
        <v>36</v>
      </c>
      <c r="H35" s="100">
        <f>SUM(H29:H34)</f>
        <v>14.242886666666667</v>
      </c>
    </row>
    <row r="36" spans="1:10" ht="15" thickTop="1" thickBot="1" x14ac:dyDescent="0.3">
      <c r="A36" s="19">
        <v>25</v>
      </c>
      <c r="B36" s="297" t="s">
        <v>60</v>
      </c>
      <c r="C36" s="298"/>
      <c r="D36" s="71">
        <v>0.8</v>
      </c>
      <c r="E36" s="2"/>
      <c r="F36" s="54">
        <v>61</v>
      </c>
      <c r="G36" s="55" t="s">
        <v>48</v>
      </c>
      <c r="H36" s="101">
        <f>((D10/D11)/(D15+D16)+(D12/D13)/(D15+D16)+(D10*1.5/100)/(D15+D16)+(D12*1.5/100)/(D15+D16))*(D23/100)*D35</f>
        <v>1.0505050505050506</v>
      </c>
    </row>
    <row r="37" spans="1:10" ht="15" thickTop="1" thickBot="1" x14ac:dyDescent="0.3">
      <c r="A37" s="19">
        <v>26</v>
      </c>
      <c r="B37" s="297" t="s">
        <v>61</v>
      </c>
      <c r="C37" s="298"/>
      <c r="D37" s="71">
        <v>0.2</v>
      </c>
      <c r="E37" s="2"/>
      <c r="F37" s="34">
        <v>62</v>
      </c>
      <c r="G37" s="26" t="s">
        <v>47</v>
      </c>
      <c r="H37" s="102">
        <f>SUM(H35:H36)</f>
        <v>15.293391717171717</v>
      </c>
    </row>
    <row r="38" spans="1:10" ht="15" thickTop="1" thickBot="1" x14ac:dyDescent="0.3">
      <c r="A38" s="137">
        <v>27</v>
      </c>
      <c r="B38" s="297" t="s">
        <v>62</v>
      </c>
      <c r="C38" s="298"/>
      <c r="D38" s="71">
        <v>0.2</v>
      </c>
      <c r="E38" s="2"/>
      <c r="F38" s="2"/>
      <c r="G38" s="2"/>
      <c r="H38" s="2"/>
    </row>
    <row r="39" spans="1:10" ht="15" thickTop="1" thickBot="1" x14ac:dyDescent="0.3">
      <c r="A39" s="21">
        <v>28</v>
      </c>
      <c r="B39" s="301" t="s">
        <v>63</v>
      </c>
      <c r="C39" s="302"/>
      <c r="D39" s="74">
        <v>12.81</v>
      </c>
      <c r="E39" s="2"/>
      <c r="F39" s="35">
        <v>63</v>
      </c>
      <c r="G39" s="30" t="s">
        <v>49</v>
      </c>
      <c r="H39" s="31"/>
    </row>
    <row r="40" spans="1:10" ht="15" thickTop="1" thickBot="1" x14ac:dyDescent="0.3">
      <c r="A40" s="2"/>
      <c r="B40" s="2"/>
      <c r="C40" s="20"/>
      <c r="D40" s="20"/>
      <c r="E40" s="2"/>
      <c r="F40" s="36">
        <v>64</v>
      </c>
      <c r="G40" s="11" t="s">
        <v>50</v>
      </c>
      <c r="H40" s="103">
        <f>H37</f>
        <v>15.293391717171717</v>
      </c>
    </row>
    <row r="41" spans="1:10" ht="14.4" thickTop="1" x14ac:dyDescent="0.25">
      <c r="A41" s="27">
        <v>29</v>
      </c>
      <c r="B41" s="299" t="s">
        <v>18</v>
      </c>
      <c r="C41" s="300"/>
      <c r="D41" s="75">
        <v>500</v>
      </c>
      <c r="E41" s="2"/>
      <c r="F41" s="36">
        <v>65</v>
      </c>
      <c r="G41" s="9" t="s">
        <v>44</v>
      </c>
      <c r="H41" s="104">
        <f>H40*D45</f>
        <v>2.2940087575757575</v>
      </c>
    </row>
    <row r="42" spans="1:10" x14ac:dyDescent="0.25">
      <c r="A42" s="28">
        <v>30</v>
      </c>
      <c r="B42" s="297" t="s">
        <v>35</v>
      </c>
      <c r="C42" s="298"/>
      <c r="D42" s="76">
        <v>4</v>
      </c>
      <c r="E42" s="2"/>
      <c r="F42" s="36">
        <v>66</v>
      </c>
      <c r="G42" s="8" t="s">
        <v>52</v>
      </c>
      <c r="H42" s="105">
        <f>H40*D46</f>
        <v>1.5293391717171718</v>
      </c>
    </row>
    <row r="43" spans="1:10" x14ac:dyDescent="0.25">
      <c r="A43" s="28">
        <v>31</v>
      </c>
      <c r="B43" s="297" t="s">
        <v>17</v>
      </c>
      <c r="C43" s="298"/>
      <c r="D43" s="76">
        <v>10</v>
      </c>
      <c r="E43" s="2"/>
      <c r="F43" s="36">
        <v>67</v>
      </c>
      <c r="G43" s="9" t="s">
        <v>51</v>
      </c>
      <c r="H43" s="106">
        <f>-H13*D39/H16</f>
        <v>-1.6486470000000002</v>
      </c>
      <c r="J43" s="109"/>
    </row>
    <row r="44" spans="1:10" x14ac:dyDescent="0.25">
      <c r="A44" s="28">
        <v>32</v>
      </c>
      <c r="B44" s="297" t="s">
        <v>58</v>
      </c>
      <c r="C44" s="298"/>
      <c r="D44" s="77">
        <v>0.19</v>
      </c>
      <c r="E44" s="2"/>
      <c r="F44" s="36">
        <v>68</v>
      </c>
      <c r="G44" s="10" t="s">
        <v>42</v>
      </c>
      <c r="H44" s="107">
        <f>SUM(H40:H43)</f>
        <v>17.468092646464648</v>
      </c>
    </row>
    <row r="45" spans="1:10" ht="15" customHeight="1" thickBot="1" x14ac:dyDescent="0.3">
      <c r="A45" s="28">
        <v>33</v>
      </c>
      <c r="B45" s="297" t="s">
        <v>43</v>
      </c>
      <c r="C45" s="298"/>
      <c r="D45" s="77">
        <v>0.15</v>
      </c>
      <c r="E45" s="2"/>
      <c r="F45" s="37">
        <v>69</v>
      </c>
      <c r="G45" s="32" t="s">
        <v>67</v>
      </c>
      <c r="H45" s="106">
        <f>H44*D44</f>
        <v>3.3189376028282829</v>
      </c>
    </row>
    <row r="46" spans="1:10" ht="15" thickTop="1" thickBot="1" x14ac:dyDescent="0.3">
      <c r="A46" s="29">
        <v>34</v>
      </c>
      <c r="B46" s="313" t="s">
        <v>53</v>
      </c>
      <c r="C46" s="314"/>
      <c r="D46" s="78">
        <v>0.1</v>
      </c>
      <c r="E46" s="2"/>
      <c r="F46" s="34">
        <v>70</v>
      </c>
      <c r="G46" s="26" t="s">
        <v>38</v>
      </c>
      <c r="H46" s="102">
        <f>SUM(H44:H45)</f>
        <v>20.787030249292929</v>
      </c>
    </row>
    <row r="47" spans="1:10" ht="14.4" thickTop="1" x14ac:dyDescent="0.25"/>
    <row r="68" spans="10:10" x14ac:dyDescent="0.25">
      <c r="J68" s="6"/>
    </row>
  </sheetData>
  <mergeCells count="37">
    <mergeCell ref="L8:L10"/>
    <mergeCell ref="B17:C17"/>
    <mergeCell ref="B15:C15"/>
    <mergeCell ref="B12:C12"/>
    <mergeCell ref="B10:C10"/>
    <mergeCell ref="B46:C46"/>
    <mergeCell ref="B44:C44"/>
    <mergeCell ref="B42:C42"/>
    <mergeCell ref="B38:C38"/>
    <mergeCell ref="B36:C36"/>
    <mergeCell ref="B32:C32"/>
    <mergeCell ref="B30:C30"/>
    <mergeCell ref="B28:C28"/>
    <mergeCell ref="B26:C26"/>
    <mergeCell ref="B22:C22"/>
    <mergeCell ref="B24:C24"/>
    <mergeCell ref="B20:C20"/>
    <mergeCell ref="B18:C18"/>
    <mergeCell ref="B16:C16"/>
    <mergeCell ref="B13:C13"/>
    <mergeCell ref="B11:C11"/>
    <mergeCell ref="A2:D2"/>
    <mergeCell ref="A1:H1"/>
    <mergeCell ref="B45:C45"/>
    <mergeCell ref="B43:C43"/>
    <mergeCell ref="B41:C41"/>
    <mergeCell ref="B39:C39"/>
    <mergeCell ref="B37:C37"/>
    <mergeCell ref="B25:C25"/>
    <mergeCell ref="B23:C23"/>
    <mergeCell ref="B21:C21"/>
    <mergeCell ref="B19:C19"/>
    <mergeCell ref="B35:C35"/>
    <mergeCell ref="B33:C33"/>
    <mergeCell ref="B31:C31"/>
    <mergeCell ref="B29:C29"/>
    <mergeCell ref="B27:C27"/>
  </mergeCells>
  <dataValidations count="3">
    <dataValidation type="list" allowBlank="1" showErrorMessage="1" errorTitle="nicht in Liste" sqref="D15">
      <formula1>Kontingent</formula1>
    </dataValidation>
    <dataValidation type="list" allowBlank="1" showInputMessage="1" showErrorMessage="1" sqref="H17">
      <formula1>Abtriebe_Tag</formula1>
    </dataValidation>
    <dataValidation type="list" allowBlank="1" showInputMessage="1" showErrorMessage="1" sqref="D35">
      <formula1>Flaschengöße</formula1>
    </dataValidation>
  </dataValidations>
  <pageMargins left="0.51181102362204722" right="0.51181102362204722" top="0.39370078740157483" bottom="0.39370078740157483" header="0.31496062992125984" footer="0.31496062992125984"/>
  <pageSetup paperSize="9" scale="81" orientation="landscape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70" r:id="rId4">
          <objectPr defaultSize="0" autoPict="0" r:id="rId5">
            <anchor moveWithCells="1" sizeWithCells="1">
              <from>
                <xdr:col>6</xdr:col>
                <xdr:colOff>1592580</xdr:colOff>
                <xdr:row>1</xdr:row>
                <xdr:rowOff>106680</xdr:rowOff>
              </from>
              <to>
                <xdr:col>6</xdr:col>
                <xdr:colOff>2278380</xdr:colOff>
                <xdr:row>4</xdr:row>
                <xdr:rowOff>60960</xdr:rowOff>
              </to>
            </anchor>
          </objectPr>
        </oleObject>
      </mc:Choice>
      <mc:Fallback>
        <oleObject progId="Word.Picture.8" shapeId="1070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'Daten Drop Down'!$C$2:$C$15</xm:f>
          </x14:formula1>
          <xm:sqref>D19</xm:sqref>
        </x14:dataValidation>
        <x14:dataValidation type="list" allowBlank="1" showInputMessage="1" showErrorMessage="1">
          <x14:formula1>
            <xm:f>'Daten Drop Down'!$A$8:$A$22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4" sqref="E24"/>
    </sheetView>
  </sheetViews>
  <sheetFormatPr baseColWidth="10" defaultRowHeight="13.8" x14ac:dyDescent="0.25"/>
  <sheetData>
    <row r="1" spans="1:3" x14ac:dyDescent="0.25">
      <c r="A1" t="s">
        <v>0</v>
      </c>
      <c r="C1" t="s">
        <v>4</v>
      </c>
    </row>
    <row r="2" spans="1:3" x14ac:dyDescent="0.25">
      <c r="A2">
        <v>300</v>
      </c>
      <c r="C2">
        <v>0.5</v>
      </c>
    </row>
    <row r="3" spans="1:3" x14ac:dyDescent="0.25">
      <c r="A3">
        <v>570</v>
      </c>
      <c r="C3">
        <v>1</v>
      </c>
    </row>
    <row r="4" spans="1:3" x14ac:dyDescent="0.25">
      <c r="A4">
        <v>840</v>
      </c>
      <c r="C4">
        <v>1.5</v>
      </c>
    </row>
    <row r="5" spans="1:3" x14ac:dyDescent="0.25">
      <c r="C5">
        <v>2</v>
      </c>
    </row>
    <row r="6" spans="1:3" x14ac:dyDescent="0.25">
      <c r="C6">
        <v>2.5</v>
      </c>
    </row>
    <row r="7" spans="1:3" x14ac:dyDescent="0.25">
      <c r="A7" t="s">
        <v>1</v>
      </c>
      <c r="C7">
        <v>3</v>
      </c>
    </row>
    <row r="8" spans="1:3" x14ac:dyDescent="0.25">
      <c r="A8">
        <v>80</v>
      </c>
      <c r="C8">
        <v>3.5</v>
      </c>
    </row>
    <row r="9" spans="1:3" x14ac:dyDescent="0.25">
      <c r="A9">
        <v>85</v>
      </c>
      <c r="C9">
        <v>4</v>
      </c>
    </row>
    <row r="10" spans="1:3" x14ac:dyDescent="0.25">
      <c r="A10">
        <v>90</v>
      </c>
      <c r="C10">
        <v>4.5</v>
      </c>
    </row>
    <row r="11" spans="1:3" x14ac:dyDescent="0.25">
      <c r="A11">
        <v>95</v>
      </c>
      <c r="C11">
        <v>5</v>
      </c>
    </row>
    <row r="12" spans="1:3" x14ac:dyDescent="0.25">
      <c r="A12">
        <v>100</v>
      </c>
      <c r="C12">
        <v>5.5</v>
      </c>
    </row>
    <row r="13" spans="1:3" x14ac:dyDescent="0.25">
      <c r="A13">
        <v>105</v>
      </c>
      <c r="C13">
        <v>6</v>
      </c>
    </row>
    <row r="14" spans="1:3" x14ac:dyDescent="0.25">
      <c r="A14">
        <v>110</v>
      </c>
      <c r="C14">
        <v>6.5</v>
      </c>
    </row>
    <row r="15" spans="1:3" x14ac:dyDescent="0.25">
      <c r="A15">
        <v>115</v>
      </c>
      <c r="C15">
        <v>7</v>
      </c>
    </row>
    <row r="16" spans="1:3" x14ac:dyDescent="0.25">
      <c r="A16">
        <v>120</v>
      </c>
    </row>
    <row r="17" spans="1:5" x14ac:dyDescent="0.25">
      <c r="A17">
        <v>125</v>
      </c>
    </row>
    <row r="18" spans="1:5" x14ac:dyDescent="0.25">
      <c r="A18">
        <v>130</v>
      </c>
    </row>
    <row r="19" spans="1:5" x14ac:dyDescent="0.25">
      <c r="A19">
        <v>135</v>
      </c>
    </row>
    <row r="20" spans="1:5" x14ac:dyDescent="0.25">
      <c r="A20">
        <v>140</v>
      </c>
    </row>
    <row r="21" spans="1:5" x14ac:dyDescent="0.25">
      <c r="A21">
        <v>145</v>
      </c>
      <c r="C21" t="s">
        <v>11</v>
      </c>
      <c r="E21" t="s">
        <v>132</v>
      </c>
    </row>
    <row r="22" spans="1:5" x14ac:dyDescent="0.25">
      <c r="A22">
        <v>150</v>
      </c>
    </row>
    <row r="23" spans="1:5" x14ac:dyDescent="0.25">
      <c r="E23">
        <v>1</v>
      </c>
    </row>
    <row r="24" spans="1:5" x14ac:dyDescent="0.25">
      <c r="C24">
        <v>0.1</v>
      </c>
      <c r="E24">
        <v>2</v>
      </c>
    </row>
    <row r="25" spans="1:5" x14ac:dyDescent="0.25">
      <c r="C25">
        <v>0.2</v>
      </c>
      <c r="E25">
        <v>3</v>
      </c>
    </row>
    <row r="26" spans="1:5" x14ac:dyDescent="0.25">
      <c r="C26">
        <v>0.35</v>
      </c>
      <c r="E26">
        <v>5</v>
      </c>
    </row>
    <row r="27" spans="1:5" x14ac:dyDescent="0.25">
      <c r="C27">
        <v>0.5</v>
      </c>
      <c r="E27">
        <v>10</v>
      </c>
    </row>
    <row r="28" spans="1:5" x14ac:dyDescent="0.25">
      <c r="C28">
        <v>0.7</v>
      </c>
      <c r="E28">
        <v>20</v>
      </c>
    </row>
    <row r="29" spans="1:5" x14ac:dyDescent="0.25">
      <c r="C29">
        <v>1</v>
      </c>
      <c r="E29">
        <v>25</v>
      </c>
    </row>
    <row r="30" spans="1:5" x14ac:dyDescent="0.25">
      <c r="E30">
        <v>30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7" zoomScale="75" zoomScaleNormal="75" workbookViewId="0">
      <selection activeCell="L42" sqref="L42"/>
    </sheetView>
  </sheetViews>
  <sheetFormatPr baseColWidth="10" defaultRowHeight="13.8" x14ac:dyDescent="0.25"/>
  <cols>
    <col min="1" max="1" width="3" customWidth="1"/>
    <col min="2" max="2" width="8.19921875" customWidth="1"/>
    <col min="3" max="3" width="49.09765625" style="1" customWidth="1"/>
    <col min="4" max="4" width="12.19921875" style="1" customWidth="1"/>
    <col min="5" max="5" width="5.3984375" customWidth="1"/>
    <col min="6" max="6" width="3" customWidth="1"/>
    <col min="7" max="7" width="61.3984375" customWidth="1"/>
    <col min="8" max="8" width="11.59765625" customWidth="1"/>
    <col min="9" max="9" width="3.09765625" customWidth="1"/>
    <col min="10" max="10" width="11.19921875" customWidth="1"/>
  </cols>
  <sheetData>
    <row r="1" spans="1:13" ht="22.2" customHeight="1" x14ac:dyDescent="0.4">
      <c r="A1" s="296" t="s">
        <v>79</v>
      </c>
      <c r="B1" s="296"/>
      <c r="C1" s="296"/>
      <c r="D1" s="296"/>
      <c r="E1" s="296"/>
      <c r="F1" s="296"/>
      <c r="G1" s="296"/>
      <c r="H1" s="296"/>
    </row>
    <row r="2" spans="1:13" ht="13.2" customHeight="1" x14ac:dyDescent="0.25">
      <c r="A2" s="295"/>
      <c r="B2" s="295"/>
      <c r="C2" s="295"/>
      <c r="D2" s="295"/>
    </row>
    <row r="3" spans="1:13" ht="14.4" x14ac:dyDescent="0.3">
      <c r="B3" s="4" t="s">
        <v>45</v>
      </c>
      <c r="D3" s="4"/>
      <c r="G3" s="135" t="s">
        <v>100</v>
      </c>
      <c r="H3" s="130" t="s">
        <v>9</v>
      </c>
    </row>
    <row r="4" spans="1:13" ht="14.4" x14ac:dyDescent="0.3">
      <c r="B4" s="4" t="s">
        <v>46</v>
      </c>
      <c r="D4" s="4"/>
      <c r="G4" s="135" t="s">
        <v>99</v>
      </c>
      <c r="H4" s="131" t="s">
        <v>10</v>
      </c>
      <c r="K4" s="13"/>
    </row>
    <row r="5" spans="1:13" x14ac:dyDescent="0.25">
      <c r="B5" s="4" t="s">
        <v>39</v>
      </c>
      <c r="D5" s="4"/>
      <c r="G5" s="133"/>
      <c r="H5" s="132" t="s">
        <v>34</v>
      </c>
    </row>
    <row r="6" spans="1:13" x14ac:dyDescent="0.25">
      <c r="B6" s="5" t="s">
        <v>40</v>
      </c>
      <c r="D6" s="4"/>
      <c r="G6" s="3" t="s">
        <v>20</v>
      </c>
    </row>
    <row r="7" spans="1:13" ht="7.2" customHeight="1" x14ac:dyDescent="0.25"/>
    <row r="8" spans="1:13" ht="19.95" customHeight="1" x14ac:dyDescent="0.25">
      <c r="B8" s="79" t="s">
        <v>80</v>
      </c>
      <c r="C8" s="108" t="s">
        <v>82</v>
      </c>
    </row>
    <row r="9" spans="1:13" ht="7.2" customHeight="1" thickBot="1" x14ac:dyDescent="0.3"/>
    <row r="10" spans="1:13" ht="14.4" thickTop="1" x14ac:dyDescent="0.25">
      <c r="A10" s="14">
        <v>1</v>
      </c>
      <c r="B10" s="316" t="s">
        <v>59</v>
      </c>
      <c r="C10" s="317"/>
      <c r="D10" s="62">
        <v>60000</v>
      </c>
      <c r="E10" s="2"/>
      <c r="F10" s="46"/>
      <c r="G10" s="20"/>
      <c r="H10" s="51"/>
    </row>
    <row r="11" spans="1:13" x14ac:dyDescent="0.25">
      <c r="A11" s="15">
        <v>2</v>
      </c>
      <c r="B11" s="297" t="s">
        <v>16</v>
      </c>
      <c r="C11" s="298"/>
      <c r="D11" s="63">
        <v>20</v>
      </c>
      <c r="E11" s="2"/>
      <c r="F11" s="46"/>
      <c r="G11" s="20"/>
      <c r="H11" s="57"/>
    </row>
    <row r="12" spans="1:13" x14ac:dyDescent="0.25">
      <c r="A12" s="15">
        <v>3</v>
      </c>
      <c r="B12" s="297" t="s">
        <v>41</v>
      </c>
      <c r="C12" s="298"/>
      <c r="D12" s="64">
        <v>20000</v>
      </c>
      <c r="E12" s="2"/>
      <c r="F12" s="46"/>
      <c r="G12" s="20"/>
      <c r="H12" s="57"/>
    </row>
    <row r="13" spans="1:13" ht="14.4" thickBot="1" x14ac:dyDescent="0.3">
      <c r="A13" s="16">
        <v>4</v>
      </c>
      <c r="B13" s="308" t="s">
        <v>16</v>
      </c>
      <c r="C13" s="309"/>
      <c r="D13" s="65">
        <v>20</v>
      </c>
      <c r="E13" s="2"/>
      <c r="F13" s="46"/>
      <c r="G13" s="20"/>
      <c r="H13" s="57"/>
    </row>
    <row r="14" spans="1:13" ht="15" thickTop="1" thickBot="1" x14ac:dyDescent="0.3">
      <c r="A14" s="2"/>
      <c r="B14" s="2"/>
      <c r="C14" s="20"/>
      <c r="D14" s="20"/>
      <c r="E14" s="2"/>
      <c r="F14" s="46"/>
      <c r="G14" s="20"/>
      <c r="H14" s="53"/>
      <c r="M14" s="7"/>
    </row>
    <row r="15" spans="1:13" ht="14.4" thickTop="1" x14ac:dyDescent="0.25">
      <c r="A15" s="14">
        <v>5</v>
      </c>
      <c r="B15" s="316" t="s">
        <v>6</v>
      </c>
      <c r="C15" s="317"/>
      <c r="D15" s="66">
        <v>840</v>
      </c>
      <c r="E15" s="2"/>
      <c r="F15" s="46"/>
      <c r="G15" s="20"/>
      <c r="H15" s="57"/>
    </row>
    <row r="16" spans="1:13" x14ac:dyDescent="0.25">
      <c r="A16" s="15">
        <v>6</v>
      </c>
      <c r="B16" s="297" t="s">
        <v>81</v>
      </c>
      <c r="C16" s="298"/>
      <c r="D16" s="63">
        <v>150</v>
      </c>
      <c r="E16" s="2"/>
      <c r="F16" s="46"/>
      <c r="G16" s="20"/>
      <c r="H16" s="57"/>
    </row>
    <row r="17" spans="1:11" x14ac:dyDescent="0.25">
      <c r="A17" s="15">
        <v>7</v>
      </c>
      <c r="B17" s="297" t="s">
        <v>74</v>
      </c>
      <c r="C17" s="298"/>
      <c r="D17" s="67">
        <v>125</v>
      </c>
      <c r="E17" s="2"/>
      <c r="F17" s="46"/>
      <c r="G17" s="20"/>
      <c r="H17" s="58"/>
    </row>
    <row r="18" spans="1:11" x14ac:dyDescent="0.25">
      <c r="A18" s="38">
        <v>8</v>
      </c>
      <c r="B18" s="307" t="s">
        <v>2</v>
      </c>
      <c r="C18" s="298"/>
      <c r="D18" s="63">
        <v>4</v>
      </c>
      <c r="E18" s="2"/>
      <c r="F18" s="46"/>
      <c r="G18" s="20"/>
      <c r="H18" s="57"/>
    </row>
    <row r="19" spans="1:11" x14ac:dyDescent="0.25">
      <c r="A19" s="15">
        <v>9</v>
      </c>
      <c r="B19" s="297" t="s">
        <v>3</v>
      </c>
      <c r="C19" s="298"/>
      <c r="D19" s="67">
        <v>2</v>
      </c>
      <c r="E19" s="2"/>
      <c r="F19" s="46"/>
      <c r="G19" s="59"/>
      <c r="H19" s="60"/>
    </row>
    <row r="20" spans="1:11" x14ac:dyDescent="0.25">
      <c r="A20" s="15">
        <v>10</v>
      </c>
      <c r="B20" s="297" t="s">
        <v>7</v>
      </c>
      <c r="C20" s="298"/>
      <c r="D20" s="63">
        <v>3.6</v>
      </c>
      <c r="E20" s="2"/>
      <c r="F20" s="2"/>
      <c r="G20" s="2"/>
      <c r="H20" s="2"/>
    </row>
    <row r="21" spans="1:11" ht="14.4" thickBot="1" x14ac:dyDescent="0.3">
      <c r="A21" s="15">
        <v>11</v>
      </c>
      <c r="B21" s="297" t="s">
        <v>5</v>
      </c>
      <c r="C21" s="298"/>
      <c r="D21" s="63">
        <v>5.5</v>
      </c>
      <c r="E21" s="2"/>
      <c r="F21" s="47"/>
      <c r="G21" s="47"/>
      <c r="H21" s="61"/>
    </row>
    <row r="22" spans="1:11" ht="15" thickTop="1" thickBot="1" x14ac:dyDescent="0.3">
      <c r="A22" s="89">
        <v>12</v>
      </c>
      <c r="B22" s="310" t="s">
        <v>8</v>
      </c>
      <c r="C22" s="311"/>
      <c r="D22" s="90">
        <v>61</v>
      </c>
      <c r="E22" s="2"/>
      <c r="F22" s="39">
        <v>34</v>
      </c>
      <c r="G22" s="18" t="s">
        <v>33</v>
      </c>
      <c r="H22" s="124">
        <f>D26*0.9</f>
        <v>900</v>
      </c>
    </row>
    <row r="23" spans="1:11" ht="15" thickTop="1" thickBot="1" x14ac:dyDescent="0.3">
      <c r="A23" s="91">
        <v>13</v>
      </c>
      <c r="B23" s="305" t="s">
        <v>15</v>
      </c>
      <c r="C23" s="306"/>
      <c r="D23" s="92">
        <v>40</v>
      </c>
      <c r="E23" s="2"/>
      <c r="F23" s="40">
        <v>35</v>
      </c>
      <c r="G23" s="9" t="s">
        <v>21</v>
      </c>
      <c r="H23" s="125">
        <f>H22*D21/100</f>
        <v>49.5</v>
      </c>
    </row>
    <row r="24" spans="1:11" ht="15" thickTop="1" thickBot="1" x14ac:dyDescent="0.3">
      <c r="A24" s="2"/>
      <c r="B24" s="2"/>
      <c r="C24" s="20"/>
      <c r="D24" s="20"/>
      <c r="E24" s="2"/>
      <c r="F24" s="40">
        <v>36</v>
      </c>
      <c r="G24" s="9" t="s">
        <v>77</v>
      </c>
      <c r="H24" s="125">
        <f>H23*D22/100</f>
        <v>30.195</v>
      </c>
    </row>
    <row r="25" spans="1:11" ht="14.4" thickTop="1" x14ac:dyDescent="0.25">
      <c r="A25" s="17">
        <v>14</v>
      </c>
      <c r="B25" s="319" t="s">
        <v>13</v>
      </c>
      <c r="C25" s="320"/>
      <c r="D25" s="68">
        <v>12</v>
      </c>
      <c r="E25" s="2"/>
      <c r="F25" s="40">
        <v>37</v>
      </c>
      <c r="G25" s="23" t="s">
        <v>65</v>
      </c>
      <c r="H25" s="126">
        <f>H23-H24</f>
        <v>19.305</v>
      </c>
    </row>
    <row r="26" spans="1:11" ht="14.4" thickBot="1" x14ac:dyDescent="0.3">
      <c r="A26" s="19">
        <v>15</v>
      </c>
      <c r="B26" s="297" t="s">
        <v>14</v>
      </c>
      <c r="C26" s="298"/>
      <c r="D26" s="69">
        <v>1000</v>
      </c>
      <c r="E26" s="2"/>
      <c r="F26" s="41">
        <v>38</v>
      </c>
      <c r="G26" s="22" t="s">
        <v>75</v>
      </c>
      <c r="H26" s="127">
        <f>H22/D17</f>
        <v>7.2</v>
      </c>
    </row>
    <row r="27" spans="1:11" ht="15" thickTop="1" thickBot="1" x14ac:dyDescent="0.3">
      <c r="A27" s="19">
        <v>16</v>
      </c>
      <c r="B27" s="297" t="s">
        <v>96</v>
      </c>
      <c r="C27" s="298"/>
      <c r="D27" s="69">
        <v>10.220000000000001</v>
      </c>
      <c r="E27" s="2"/>
    </row>
    <row r="28" spans="1:11" ht="14.4" thickTop="1" x14ac:dyDescent="0.25">
      <c r="A28" s="19">
        <v>17</v>
      </c>
      <c r="B28" s="297" t="s">
        <v>84</v>
      </c>
      <c r="C28" s="298"/>
      <c r="D28" s="70">
        <v>0.8</v>
      </c>
      <c r="E28" s="2"/>
      <c r="F28" s="17">
        <v>39</v>
      </c>
      <c r="G28" s="24" t="s">
        <v>68</v>
      </c>
      <c r="H28" s="113" t="s">
        <v>86</v>
      </c>
    </row>
    <row r="29" spans="1:11" x14ac:dyDescent="0.25">
      <c r="A29" s="19">
        <v>18</v>
      </c>
      <c r="B29" s="297" t="s">
        <v>85</v>
      </c>
      <c r="C29" s="298"/>
      <c r="D29" s="70">
        <v>0.5</v>
      </c>
      <c r="E29" s="2"/>
      <c r="F29" s="19">
        <v>40</v>
      </c>
      <c r="G29" s="9" t="s">
        <v>23</v>
      </c>
      <c r="H29" s="97">
        <f>D26*D25/100/H24</f>
        <v>3.9741679085941382</v>
      </c>
    </row>
    <row r="30" spans="1:11" x14ac:dyDescent="0.25">
      <c r="A30" s="19">
        <v>19</v>
      </c>
      <c r="B30" s="297" t="s">
        <v>22</v>
      </c>
      <c r="C30" s="298"/>
      <c r="D30" s="71">
        <v>3</v>
      </c>
      <c r="E30" s="2"/>
      <c r="F30" s="19">
        <v>41</v>
      </c>
      <c r="G30" s="9" t="s">
        <v>57</v>
      </c>
      <c r="H30" s="97">
        <f>D28*H23/H24</f>
        <v>1.3114754098360657</v>
      </c>
    </row>
    <row r="31" spans="1:11" x14ac:dyDescent="0.25">
      <c r="A31" s="19">
        <v>20</v>
      </c>
      <c r="B31" s="297" t="s">
        <v>98</v>
      </c>
      <c r="C31" s="298"/>
      <c r="D31" s="71">
        <v>8</v>
      </c>
      <c r="E31" s="2"/>
      <c r="F31" s="19">
        <v>42</v>
      </c>
      <c r="G31" s="9" t="s">
        <v>24</v>
      </c>
      <c r="H31" s="97">
        <f>D29*H23/H24</f>
        <v>0.81967213114754101</v>
      </c>
    </row>
    <row r="32" spans="1:11" x14ac:dyDescent="0.25">
      <c r="A32" s="19">
        <v>21</v>
      </c>
      <c r="B32" s="297" t="s">
        <v>55</v>
      </c>
      <c r="C32" s="298"/>
      <c r="D32" s="70">
        <v>2.5</v>
      </c>
      <c r="E32" s="2"/>
      <c r="F32" s="19">
        <v>43</v>
      </c>
      <c r="G32" s="9" t="s">
        <v>25</v>
      </c>
      <c r="H32" s="97">
        <f>H26/D18*D30/H24</f>
        <v>0.17883755588673622</v>
      </c>
      <c r="K32" s="109"/>
    </row>
    <row r="33" spans="1:10" ht="14.4" thickBot="1" x14ac:dyDescent="0.3">
      <c r="A33" s="86">
        <v>22</v>
      </c>
      <c r="B33" s="310" t="s">
        <v>56</v>
      </c>
      <c r="C33" s="311"/>
      <c r="D33" s="116">
        <v>25</v>
      </c>
      <c r="E33" s="2"/>
      <c r="F33" s="19">
        <v>44</v>
      </c>
      <c r="G33" s="9" t="s">
        <v>26</v>
      </c>
      <c r="H33" s="97">
        <f>H26*D31/H24</f>
        <v>1.9076005961251863</v>
      </c>
    </row>
    <row r="34" spans="1:10" ht="15" thickTop="1" thickBot="1" x14ac:dyDescent="0.3">
      <c r="A34" s="121"/>
      <c r="B34" s="121"/>
      <c r="C34" s="122"/>
      <c r="D34" s="122"/>
      <c r="E34" s="2"/>
      <c r="F34" s="19">
        <v>45</v>
      </c>
      <c r="G34" s="9" t="s">
        <v>27</v>
      </c>
      <c r="H34" s="97">
        <f>H22*D32/100/H24</f>
        <v>0.7451564828614009</v>
      </c>
    </row>
    <row r="35" spans="1:10" ht="14.4" thickTop="1" x14ac:dyDescent="0.25">
      <c r="A35" s="117">
        <v>23</v>
      </c>
      <c r="B35" s="118" t="s">
        <v>12</v>
      </c>
      <c r="C35" s="119"/>
      <c r="D35" s="120">
        <v>0.5</v>
      </c>
      <c r="E35" s="2"/>
      <c r="F35" s="19">
        <v>46</v>
      </c>
      <c r="G35" s="9" t="s">
        <v>97</v>
      </c>
      <c r="H35" s="97">
        <f>H22/100*D20*D27/H24</f>
        <v>10.966318926974663</v>
      </c>
    </row>
    <row r="36" spans="1:10" x14ac:dyDescent="0.25">
      <c r="A36" s="19">
        <v>24</v>
      </c>
      <c r="B36" s="110" t="s">
        <v>60</v>
      </c>
      <c r="C36" s="111"/>
      <c r="D36" s="71">
        <v>1.2</v>
      </c>
      <c r="E36" s="42"/>
      <c r="F36" s="19">
        <v>47</v>
      </c>
      <c r="G36" s="10" t="s">
        <v>37</v>
      </c>
      <c r="H36" s="99">
        <f>SUM(H29:H35)</f>
        <v>19.903229011425729</v>
      </c>
    </row>
    <row r="37" spans="1:10" x14ac:dyDescent="0.25">
      <c r="A37" s="19">
        <v>25</v>
      </c>
      <c r="B37" s="110" t="s">
        <v>61</v>
      </c>
      <c r="C37" s="111"/>
      <c r="D37" s="71">
        <v>0.2</v>
      </c>
      <c r="E37" s="2"/>
      <c r="F37" s="19">
        <v>48</v>
      </c>
      <c r="G37" s="9" t="s">
        <v>29</v>
      </c>
      <c r="H37" s="97">
        <f>D26/D40*D33/H24</f>
        <v>1.6559032952475574</v>
      </c>
    </row>
    <row r="38" spans="1:10" x14ac:dyDescent="0.25">
      <c r="A38" s="19">
        <v>26</v>
      </c>
      <c r="B38" s="110" t="s">
        <v>62</v>
      </c>
      <c r="C38" s="111"/>
      <c r="D38" s="71">
        <v>0.2</v>
      </c>
      <c r="E38" s="42"/>
      <c r="F38" s="19">
        <v>49</v>
      </c>
      <c r="G38" s="9" t="s">
        <v>30</v>
      </c>
      <c r="H38" s="97">
        <f>H26*D19*D33/H24</f>
        <v>11.922503725782414</v>
      </c>
      <c r="J38" s="109"/>
    </row>
    <row r="39" spans="1:10" x14ac:dyDescent="0.25">
      <c r="A39" s="86">
        <v>27</v>
      </c>
      <c r="B39" s="297" t="s">
        <v>63</v>
      </c>
      <c r="C39" s="298"/>
      <c r="D39" s="87">
        <v>12.81</v>
      </c>
      <c r="E39" s="2"/>
      <c r="F39" s="19">
        <v>50</v>
      </c>
      <c r="G39" s="10" t="s">
        <v>69</v>
      </c>
      <c r="H39" s="99">
        <f>SUM(H36:H38)</f>
        <v>33.481636032455704</v>
      </c>
    </row>
    <row r="40" spans="1:10" ht="14.4" thickBot="1" x14ac:dyDescent="0.3">
      <c r="A40" s="21">
        <v>28</v>
      </c>
      <c r="B40" s="112" t="s">
        <v>18</v>
      </c>
      <c r="C40" s="112"/>
      <c r="D40" s="88">
        <v>500</v>
      </c>
      <c r="E40" s="2"/>
      <c r="F40" s="19">
        <v>51</v>
      </c>
      <c r="G40" s="9" t="s">
        <v>70</v>
      </c>
      <c r="H40" s="97">
        <f>((D10/D11)/(D15+D16)+(D12/D13)/(D15+D16)+(D10*1.5/100)/(D15+D16)+(D12*1.5/100)/(D15+D16))</f>
        <v>5.2525252525252526</v>
      </c>
    </row>
    <row r="41" spans="1:10" ht="14.4" thickTop="1" x14ac:dyDescent="0.25">
      <c r="A41" s="84"/>
      <c r="B41" s="322"/>
      <c r="C41" s="323"/>
      <c r="D41" s="85"/>
      <c r="E41" s="2"/>
      <c r="F41" s="19">
        <v>52</v>
      </c>
      <c r="G41" s="10" t="s">
        <v>71</v>
      </c>
      <c r="H41" s="99">
        <f>SUM(H39:H40)</f>
        <v>38.734161284980956</v>
      </c>
    </row>
    <row r="42" spans="1:10" x14ac:dyDescent="0.25">
      <c r="A42" s="28"/>
      <c r="B42" s="318"/>
      <c r="C42" s="318"/>
      <c r="D42" s="81"/>
      <c r="E42" s="2"/>
      <c r="F42" s="19"/>
      <c r="G42" s="9"/>
      <c r="H42" s="43"/>
    </row>
    <row r="43" spans="1:10" x14ac:dyDescent="0.25">
      <c r="A43" s="28"/>
      <c r="B43" s="318"/>
      <c r="C43" s="318"/>
      <c r="D43" s="81"/>
      <c r="E43" s="2"/>
      <c r="F43" s="19">
        <v>53</v>
      </c>
      <c r="G43" s="33" t="s">
        <v>49</v>
      </c>
      <c r="H43" s="43"/>
    </row>
    <row r="44" spans="1:10" x14ac:dyDescent="0.25">
      <c r="A44" s="28"/>
      <c r="B44" s="318"/>
      <c r="C44" s="318"/>
      <c r="D44" s="82"/>
      <c r="E44" s="2"/>
      <c r="F44" s="19">
        <v>54</v>
      </c>
      <c r="G44" s="11" t="s">
        <v>50</v>
      </c>
      <c r="H44" s="99">
        <f>H41</f>
        <v>38.734161284980956</v>
      </c>
    </row>
    <row r="45" spans="1:10" ht="15" customHeight="1" x14ac:dyDescent="0.25">
      <c r="A45" s="28"/>
      <c r="B45" s="318"/>
      <c r="C45" s="318"/>
      <c r="D45" s="82"/>
      <c r="E45" s="2"/>
      <c r="F45" s="19">
        <v>55</v>
      </c>
      <c r="G45" s="9" t="s">
        <v>73</v>
      </c>
      <c r="H45" s="97">
        <f>-H25*D39/H24</f>
        <v>-8.19</v>
      </c>
    </row>
    <row r="46" spans="1:10" ht="14.4" thickBot="1" x14ac:dyDescent="0.3">
      <c r="A46" s="29"/>
      <c r="B46" s="321"/>
      <c r="C46" s="321"/>
      <c r="D46" s="83"/>
      <c r="E46" s="2"/>
      <c r="F46" s="21">
        <v>56</v>
      </c>
      <c r="G46" s="25" t="s">
        <v>72</v>
      </c>
      <c r="H46" s="100">
        <f>SUM(H44:H45)</f>
        <v>30.544161284980959</v>
      </c>
    </row>
    <row r="47" spans="1:10" ht="14.4" thickTop="1" x14ac:dyDescent="0.25"/>
    <row r="68" spans="10:10" x14ac:dyDescent="0.25">
      <c r="J68" s="6"/>
    </row>
  </sheetData>
  <mergeCells count="31">
    <mergeCell ref="B10:C10"/>
    <mergeCell ref="B46:C46"/>
    <mergeCell ref="B44:C44"/>
    <mergeCell ref="B42:C42"/>
    <mergeCell ref="B32:C32"/>
    <mergeCell ref="B30:C30"/>
    <mergeCell ref="B28:C28"/>
    <mergeCell ref="B26:C26"/>
    <mergeCell ref="B22:C22"/>
    <mergeCell ref="B20:C20"/>
    <mergeCell ref="B18:C18"/>
    <mergeCell ref="B16:C16"/>
    <mergeCell ref="B13:C13"/>
    <mergeCell ref="B11:C11"/>
    <mergeCell ref="B41:C41"/>
    <mergeCell ref="A1:H1"/>
    <mergeCell ref="A2:D2"/>
    <mergeCell ref="B45:C45"/>
    <mergeCell ref="B43:C43"/>
    <mergeCell ref="B39:C39"/>
    <mergeCell ref="B25:C25"/>
    <mergeCell ref="B23:C23"/>
    <mergeCell ref="B21:C21"/>
    <mergeCell ref="B19:C19"/>
    <mergeCell ref="B33:C33"/>
    <mergeCell ref="B31:C31"/>
    <mergeCell ref="B29:C29"/>
    <mergeCell ref="B27:C27"/>
    <mergeCell ref="B17:C17"/>
    <mergeCell ref="B15:C15"/>
    <mergeCell ref="B12:C12"/>
  </mergeCells>
  <dataValidations count="4">
    <dataValidation type="list" allowBlank="1" showInputMessage="1" showErrorMessage="1" sqref="D22">
      <formula1>selbstvermarktungsfähig</formula1>
    </dataValidation>
    <dataValidation type="list" allowBlank="1" showInputMessage="1" showErrorMessage="1" sqref="H18">
      <formula1>Abtriebe_Tag</formula1>
    </dataValidation>
    <dataValidation type="list" allowBlank="1" showErrorMessage="1" errorTitle="nicht in Liste" sqref="D15">
      <formula1>Kontingent</formula1>
    </dataValidation>
    <dataValidation type="list" allowBlank="1" showInputMessage="1" showErrorMessage="1" sqref="D35">
      <formula1>Flaschengöße</formula1>
    </dataValidation>
  </dataValidations>
  <pageMargins left="0.51181102362204722" right="0.51181102362204722" top="0.39370078740157483" bottom="0.39370078740157483" header="0.31496062992125984" footer="0.31496062992125984"/>
  <pageSetup paperSize="9" scale="81" orientation="landscape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48148" r:id="rId4">
          <objectPr defaultSize="0" autoPict="0" r:id="rId5">
            <anchor moveWithCells="1" sizeWithCells="1">
              <from>
                <xdr:col>6</xdr:col>
                <xdr:colOff>1584960</xdr:colOff>
                <xdr:row>1</xdr:row>
                <xdr:rowOff>99060</xdr:rowOff>
              </from>
              <to>
                <xdr:col>6</xdr:col>
                <xdr:colOff>2270760</xdr:colOff>
                <xdr:row>4</xdr:row>
                <xdr:rowOff>38100</xdr:rowOff>
              </to>
            </anchor>
          </objectPr>
        </oleObject>
      </mc:Choice>
      <mc:Fallback>
        <oleObject progId="Word.Picture.8" shapeId="48148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'Daten Drop Down'!$C$2:$C$15</xm:f>
          </x14:formula1>
          <xm:sqref>D19</xm:sqref>
        </x14:dataValidation>
        <x14:dataValidation type="list" allowBlank="1" showInputMessage="1" showErrorMessage="1">
          <x14:formula1>
            <xm:f>'Daten Drop Down'!$A$8:$A$22</xm:f>
          </x14:formula1>
          <xm:sqref>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8"/>
  <sheetViews>
    <sheetView tabSelected="1" topLeftCell="A7" zoomScale="75" zoomScaleNormal="75" workbookViewId="0">
      <selection activeCell="H20" sqref="H20"/>
    </sheetView>
  </sheetViews>
  <sheetFormatPr baseColWidth="10" defaultRowHeight="13.8" x14ac:dyDescent="0.25"/>
  <cols>
    <col min="1" max="1" width="3" style="284" customWidth="1"/>
    <col min="2" max="2" width="8.19921875" style="201" customWidth="1"/>
    <col min="3" max="3" width="56" style="203" customWidth="1"/>
    <col min="4" max="4" width="12.19921875" style="203" customWidth="1"/>
    <col min="5" max="5" width="5.3984375" style="201" customWidth="1"/>
    <col min="6" max="6" width="3" style="284" customWidth="1"/>
    <col min="7" max="7" width="61.3984375" style="201" customWidth="1"/>
    <col min="8" max="8" width="11.59765625" style="201" customWidth="1"/>
    <col min="9" max="9" width="5.5" style="201" customWidth="1"/>
    <col min="10" max="10" width="3.09765625" style="201" customWidth="1"/>
    <col min="11" max="11" width="56" style="201" customWidth="1"/>
    <col min="12" max="16384" width="11.19921875" style="201"/>
  </cols>
  <sheetData>
    <row r="1" spans="1:12" ht="22.2" customHeight="1" x14ac:dyDescent="0.4">
      <c r="A1" s="324" t="s">
        <v>133</v>
      </c>
      <c r="B1" s="324"/>
      <c r="C1" s="324"/>
      <c r="D1" s="324"/>
      <c r="E1" s="324"/>
      <c r="F1" s="324"/>
      <c r="G1" s="324"/>
    </row>
    <row r="2" spans="1:12" ht="13.2" customHeight="1" x14ac:dyDescent="0.25">
      <c r="A2" s="325"/>
      <c r="B2" s="325"/>
      <c r="C2" s="325"/>
      <c r="D2" s="325"/>
    </row>
    <row r="3" spans="1:12" ht="14.4" x14ac:dyDescent="0.3">
      <c r="B3" s="202" t="s">
        <v>45</v>
      </c>
      <c r="D3" s="202"/>
      <c r="G3" s="204" t="s">
        <v>100</v>
      </c>
      <c r="H3" s="205" t="s">
        <v>9</v>
      </c>
    </row>
    <row r="4" spans="1:12" ht="14.4" x14ac:dyDescent="0.3">
      <c r="B4" s="202" t="s">
        <v>131</v>
      </c>
      <c r="D4" s="202"/>
      <c r="G4" s="204" t="s">
        <v>99</v>
      </c>
      <c r="H4" s="206" t="s">
        <v>10</v>
      </c>
      <c r="J4" s="207"/>
    </row>
    <row r="5" spans="1:12" x14ac:dyDescent="0.25">
      <c r="B5" s="202" t="s">
        <v>39</v>
      </c>
      <c r="D5" s="202"/>
      <c r="G5" s="208"/>
      <c r="H5" s="209" t="s">
        <v>104</v>
      </c>
    </row>
    <row r="6" spans="1:12" x14ac:dyDescent="0.25">
      <c r="B6" s="210" t="s">
        <v>40</v>
      </c>
      <c r="D6" s="202"/>
      <c r="G6" s="211" t="s">
        <v>20</v>
      </c>
      <c r="H6" s="212" t="s">
        <v>105</v>
      </c>
    </row>
    <row r="7" spans="1:12" ht="7.2" customHeight="1" x14ac:dyDescent="0.25"/>
    <row r="8" spans="1:12" ht="19.95" customHeight="1" x14ac:dyDescent="0.25">
      <c r="B8" s="288"/>
      <c r="C8" s="213" t="s">
        <v>134</v>
      </c>
      <c r="J8" s="214"/>
      <c r="K8" s="215"/>
    </row>
    <row r="9" spans="1:12" ht="7.2" customHeight="1" thickBot="1" x14ac:dyDescent="0.3">
      <c r="J9" s="214"/>
      <c r="K9" s="215"/>
    </row>
    <row r="10" spans="1:12" ht="14.4" customHeight="1" thickTop="1" x14ac:dyDescent="0.25">
      <c r="A10" s="216">
        <v>1</v>
      </c>
      <c r="B10" s="326" t="s">
        <v>155</v>
      </c>
      <c r="C10" s="326"/>
      <c r="D10" s="180">
        <v>60000</v>
      </c>
      <c r="E10" s="194"/>
      <c r="F10" s="285"/>
      <c r="G10" s="282" t="s">
        <v>160</v>
      </c>
      <c r="H10" s="217"/>
      <c r="J10" s="214"/>
      <c r="K10" s="215"/>
    </row>
    <row r="11" spans="1:12" ht="14.4" customHeight="1" x14ac:dyDescent="0.25">
      <c r="A11" s="218">
        <v>2</v>
      </c>
      <c r="B11" s="327" t="s">
        <v>16</v>
      </c>
      <c r="C11" s="327"/>
      <c r="D11" s="181">
        <v>10</v>
      </c>
      <c r="E11" s="194"/>
      <c r="F11" s="222"/>
      <c r="G11" s="191"/>
      <c r="H11" s="219"/>
    </row>
    <row r="12" spans="1:12" ht="14.4" customHeight="1" x14ac:dyDescent="0.25">
      <c r="A12" s="218">
        <v>3</v>
      </c>
      <c r="B12" s="327" t="s">
        <v>154</v>
      </c>
      <c r="C12" s="327"/>
      <c r="D12" s="182">
        <v>20000</v>
      </c>
      <c r="E12" s="194"/>
      <c r="F12" s="222"/>
      <c r="G12" s="220" t="s">
        <v>136</v>
      </c>
      <c r="H12" s="221"/>
    </row>
    <row r="13" spans="1:12" ht="14.4" customHeight="1" x14ac:dyDescent="0.25">
      <c r="A13" s="218">
        <v>4</v>
      </c>
      <c r="B13" s="327" t="s">
        <v>16</v>
      </c>
      <c r="C13" s="327"/>
      <c r="D13" s="181">
        <v>30</v>
      </c>
      <c r="E13" s="194"/>
      <c r="F13" s="222">
        <v>19</v>
      </c>
      <c r="G13" s="294" t="s">
        <v>173</v>
      </c>
      <c r="H13" s="179">
        <v>0.3</v>
      </c>
    </row>
    <row r="14" spans="1:12" ht="14.4" customHeight="1" x14ac:dyDescent="0.25">
      <c r="A14" s="218"/>
      <c r="B14" s="191"/>
      <c r="C14" s="294"/>
      <c r="D14" s="223"/>
      <c r="E14" s="194"/>
      <c r="F14" s="222">
        <v>20</v>
      </c>
      <c r="G14" s="191" t="s">
        <v>139</v>
      </c>
      <c r="H14" s="179">
        <v>0.5</v>
      </c>
      <c r="L14" s="224"/>
    </row>
    <row r="15" spans="1:12" ht="14.4" customHeight="1" x14ac:dyDescent="0.25">
      <c r="A15" s="218">
        <v>5</v>
      </c>
      <c r="B15" s="327" t="s">
        <v>147</v>
      </c>
      <c r="C15" s="327"/>
      <c r="D15" s="183">
        <v>25</v>
      </c>
      <c r="E15" s="194"/>
      <c r="F15" s="222">
        <v>21</v>
      </c>
      <c r="G15" s="294" t="s">
        <v>140</v>
      </c>
      <c r="H15" s="179">
        <v>1</v>
      </c>
    </row>
    <row r="16" spans="1:12" ht="14.4" customHeight="1" x14ac:dyDescent="0.25">
      <c r="A16" s="218">
        <v>6</v>
      </c>
      <c r="B16" s="327" t="s">
        <v>148</v>
      </c>
      <c r="C16" s="327"/>
      <c r="D16" s="183">
        <v>35</v>
      </c>
      <c r="E16" s="194"/>
      <c r="F16" s="222">
        <v>22</v>
      </c>
      <c r="G16" s="191" t="s">
        <v>141</v>
      </c>
      <c r="H16" s="179">
        <v>0</v>
      </c>
    </row>
    <row r="17" spans="1:12" ht="14.4" customHeight="1" x14ac:dyDescent="0.25">
      <c r="A17" s="218"/>
      <c r="B17" s="327"/>
      <c r="C17" s="327"/>
      <c r="D17" s="225"/>
      <c r="E17" s="194"/>
      <c r="F17" s="222"/>
      <c r="G17" s="220" t="s">
        <v>137</v>
      </c>
      <c r="H17" s="290"/>
      <c r="J17" s="226"/>
    </row>
    <row r="18" spans="1:12" ht="14.4" customHeight="1" x14ac:dyDescent="0.25">
      <c r="A18" s="218">
        <v>7</v>
      </c>
      <c r="B18" s="327" t="s">
        <v>167</v>
      </c>
      <c r="C18" s="327"/>
      <c r="D18" s="184">
        <v>0.3</v>
      </c>
      <c r="E18" s="194"/>
      <c r="F18" s="222">
        <v>23</v>
      </c>
      <c r="G18" s="227" t="s">
        <v>142</v>
      </c>
      <c r="H18" s="179">
        <v>3</v>
      </c>
      <c r="I18" s="228"/>
      <c r="J18" s="193"/>
      <c r="K18" s="139"/>
    </row>
    <row r="19" spans="1:12" ht="14.4" customHeight="1" x14ac:dyDescent="0.25">
      <c r="A19" s="218">
        <v>8</v>
      </c>
      <c r="B19" s="191" t="s">
        <v>168</v>
      </c>
      <c r="C19" s="294"/>
      <c r="D19" s="184">
        <v>0.5</v>
      </c>
      <c r="E19" s="194"/>
      <c r="F19" s="222">
        <v>24</v>
      </c>
      <c r="G19" s="229" t="s">
        <v>143</v>
      </c>
      <c r="H19" s="179">
        <v>1</v>
      </c>
      <c r="I19" s="194"/>
      <c r="J19" s="230"/>
      <c r="K19" s="231"/>
    </row>
    <row r="20" spans="1:12" ht="14.4" customHeight="1" x14ac:dyDescent="0.25">
      <c r="A20" s="232">
        <v>9</v>
      </c>
      <c r="B20" s="294" t="s">
        <v>169</v>
      </c>
      <c r="C20" s="294"/>
      <c r="D20" s="184">
        <v>9</v>
      </c>
      <c r="E20" s="194"/>
      <c r="F20" s="222"/>
      <c r="G20" s="220" t="s">
        <v>138</v>
      </c>
      <c r="H20" s="291"/>
      <c r="I20" s="228"/>
      <c r="J20" s="293"/>
      <c r="K20" s="141"/>
    </row>
    <row r="21" spans="1:12" ht="14.4" customHeight="1" x14ac:dyDescent="0.25">
      <c r="A21" s="218">
        <v>10</v>
      </c>
      <c r="B21" s="294" t="s">
        <v>175</v>
      </c>
      <c r="C21" s="294"/>
      <c r="D21" s="185">
        <v>4</v>
      </c>
      <c r="E21" s="194"/>
      <c r="F21" s="222">
        <v>25</v>
      </c>
      <c r="G21" s="191" t="s">
        <v>144</v>
      </c>
      <c r="H21" s="179">
        <v>1.5</v>
      </c>
      <c r="I21" s="228"/>
      <c r="J21" s="293"/>
      <c r="K21" s="141"/>
    </row>
    <row r="22" spans="1:12" ht="14.4" customHeight="1" x14ac:dyDescent="0.25">
      <c r="A22" s="218">
        <v>11</v>
      </c>
      <c r="B22" s="294" t="s">
        <v>174</v>
      </c>
      <c r="C22" s="294"/>
      <c r="D22" s="184">
        <v>10</v>
      </c>
      <c r="E22" s="194"/>
      <c r="F22" s="222">
        <v>26</v>
      </c>
      <c r="G22" s="191" t="s">
        <v>145</v>
      </c>
      <c r="H22" s="192">
        <v>0</v>
      </c>
      <c r="I22" s="228"/>
      <c r="J22" s="194"/>
      <c r="K22" s="194"/>
      <c r="L22" s="194"/>
    </row>
    <row r="23" spans="1:12" ht="14.4" customHeight="1" thickBot="1" x14ac:dyDescent="0.3">
      <c r="A23" s="218"/>
      <c r="D23" s="281"/>
      <c r="E23" s="194"/>
      <c r="F23" s="239">
        <v>27</v>
      </c>
      <c r="G23" s="277" t="s">
        <v>153</v>
      </c>
      <c r="H23" s="240">
        <f>SUM(H13:H22)</f>
        <v>7.3</v>
      </c>
      <c r="I23" s="228"/>
      <c r="J23" s="293"/>
      <c r="K23" s="141"/>
      <c r="L23" s="194"/>
    </row>
    <row r="24" spans="1:12" ht="14.4" customHeight="1" thickTop="1" thickBot="1" x14ac:dyDescent="0.3">
      <c r="A24" s="218">
        <v>12</v>
      </c>
      <c r="B24" s="294" t="s">
        <v>156</v>
      </c>
      <c r="C24" s="294"/>
      <c r="D24" s="186">
        <v>35</v>
      </c>
      <c r="E24" s="194"/>
      <c r="I24" s="235"/>
      <c r="J24" s="236"/>
      <c r="K24" s="139"/>
      <c r="L24" s="194"/>
    </row>
    <row r="25" spans="1:12" ht="14.4" customHeight="1" thickTop="1" x14ac:dyDescent="0.25">
      <c r="A25" s="232">
        <v>13</v>
      </c>
      <c r="B25" s="294" t="s">
        <v>157</v>
      </c>
      <c r="C25" s="274"/>
      <c r="D25" s="184">
        <v>20</v>
      </c>
      <c r="E25" s="194"/>
      <c r="F25" s="285"/>
      <c r="G25" s="282" t="s">
        <v>161</v>
      </c>
      <c r="H25" s="275"/>
      <c r="I25" s="235"/>
      <c r="J25" s="230"/>
      <c r="K25" s="241"/>
      <c r="L25" s="194"/>
    </row>
    <row r="26" spans="1:12" ht="14.4" customHeight="1" x14ac:dyDescent="0.25">
      <c r="A26" s="232">
        <v>14</v>
      </c>
      <c r="B26" s="294" t="s">
        <v>158</v>
      </c>
      <c r="C26" s="274"/>
      <c r="D26" s="184">
        <v>50</v>
      </c>
      <c r="E26" s="194"/>
      <c r="F26" s="222"/>
      <c r="G26" s="191"/>
      <c r="H26" s="292"/>
      <c r="I26" s="235"/>
      <c r="J26" s="230"/>
      <c r="K26" s="241"/>
      <c r="L26" s="194"/>
    </row>
    <row r="27" spans="1:12" ht="14.4" customHeight="1" thickBot="1" x14ac:dyDescent="0.3">
      <c r="A27" s="237">
        <v>15</v>
      </c>
      <c r="B27" s="238" t="s">
        <v>135</v>
      </c>
      <c r="C27" s="238"/>
      <c r="D27" s="187">
        <v>25</v>
      </c>
      <c r="E27" s="194"/>
      <c r="F27" s="222">
        <v>28</v>
      </c>
      <c r="G27" s="191" t="s">
        <v>159</v>
      </c>
      <c r="H27" s="289">
        <v>1.5</v>
      </c>
      <c r="I27" s="235"/>
      <c r="J27" s="230"/>
      <c r="K27" s="241"/>
      <c r="L27" s="194"/>
    </row>
    <row r="28" spans="1:12" ht="14.4" customHeight="1" thickTop="1" thickBot="1" x14ac:dyDescent="0.3">
      <c r="E28" s="194"/>
      <c r="F28" s="222">
        <v>29</v>
      </c>
      <c r="G28" s="191" t="s">
        <v>170</v>
      </c>
      <c r="H28" s="289">
        <v>2</v>
      </c>
      <c r="I28" s="235"/>
      <c r="J28" s="194"/>
      <c r="L28" s="194"/>
    </row>
    <row r="29" spans="1:12" ht="14.4" customHeight="1" thickTop="1" x14ac:dyDescent="0.25">
      <c r="A29" s="216">
        <v>16</v>
      </c>
      <c r="B29" s="329" t="s">
        <v>43</v>
      </c>
      <c r="C29" s="330"/>
      <c r="D29" s="188">
        <v>0.15</v>
      </c>
      <c r="E29" s="194"/>
      <c r="F29" s="222">
        <v>30</v>
      </c>
      <c r="G29" s="191" t="s">
        <v>171</v>
      </c>
      <c r="H29" s="289">
        <v>2</v>
      </c>
      <c r="I29" s="235"/>
      <c r="J29" s="194"/>
      <c r="L29" s="194"/>
    </row>
    <row r="30" spans="1:12" ht="14.4" customHeight="1" thickBot="1" x14ac:dyDescent="0.3">
      <c r="A30" s="242">
        <v>17</v>
      </c>
      <c r="B30" s="234" t="s">
        <v>151</v>
      </c>
      <c r="C30" s="243"/>
      <c r="D30" s="189">
        <v>0.1</v>
      </c>
      <c r="E30" s="194"/>
      <c r="F30" s="239">
        <v>31</v>
      </c>
      <c r="G30" s="277" t="s">
        <v>152</v>
      </c>
      <c r="H30" s="276">
        <f>SUM(H27:H29)</f>
        <v>5.5</v>
      </c>
      <c r="I30" s="235"/>
      <c r="L30" s="194"/>
    </row>
    <row r="31" spans="1:12" ht="14.4" customHeight="1" thickTop="1" thickBot="1" x14ac:dyDescent="0.3">
      <c r="A31" s="237">
        <v>18</v>
      </c>
      <c r="B31" s="331" t="s">
        <v>150</v>
      </c>
      <c r="C31" s="332"/>
      <c r="D31" s="190">
        <v>0.19</v>
      </c>
      <c r="E31" s="194"/>
      <c r="I31" s="235"/>
      <c r="L31" s="194"/>
    </row>
    <row r="32" spans="1:12" ht="14.4" customHeight="1" thickTop="1" x14ac:dyDescent="0.25">
      <c r="E32" s="194"/>
      <c r="F32" s="286"/>
      <c r="G32" s="283" t="s">
        <v>162</v>
      </c>
      <c r="H32" s="279"/>
      <c r="I32" s="235"/>
      <c r="L32" s="194"/>
    </row>
    <row r="33" spans="1:12" ht="14.4" customHeight="1" x14ac:dyDescent="0.25">
      <c r="E33" s="194"/>
      <c r="F33" s="287"/>
      <c r="G33" s="278"/>
      <c r="H33" s="280"/>
      <c r="L33" s="194"/>
    </row>
    <row r="34" spans="1:12" ht="14.4" customHeight="1" x14ac:dyDescent="0.25">
      <c r="E34" s="194"/>
      <c r="F34" s="222">
        <v>32</v>
      </c>
      <c r="G34" s="294" t="s">
        <v>166</v>
      </c>
      <c r="H34" s="244">
        <f>D18+D19+D20+D21+D22</f>
        <v>23.8</v>
      </c>
      <c r="L34" s="194"/>
    </row>
    <row r="35" spans="1:12" ht="14.4" customHeight="1" x14ac:dyDescent="0.25">
      <c r="A35" s="235"/>
      <c r="B35" s="197"/>
      <c r="C35" s="198"/>
      <c r="D35" s="253"/>
      <c r="E35" s="198"/>
      <c r="F35" s="222">
        <v>33</v>
      </c>
      <c r="G35" s="191" t="s">
        <v>165</v>
      </c>
      <c r="H35" s="244">
        <f>((H27*D24)+(H28*D25)+(H29*D26))/D16</f>
        <v>5.5</v>
      </c>
      <c r="L35" s="194"/>
    </row>
    <row r="36" spans="1:12" ht="14.4" customHeight="1" x14ac:dyDescent="0.25">
      <c r="A36" s="235"/>
      <c r="B36" s="198"/>
      <c r="C36" s="230"/>
      <c r="D36" s="198"/>
      <c r="E36" s="198"/>
      <c r="F36" s="222">
        <v>34</v>
      </c>
      <c r="G36" s="191" t="s">
        <v>164</v>
      </c>
      <c r="H36" s="244">
        <f>D27*H23/D16</f>
        <v>5.2142857142857144</v>
      </c>
      <c r="L36" s="194"/>
    </row>
    <row r="37" spans="1:12" ht="14.4" customHeight="1" x14ac:dyDescent="0.25">
      <c r="A37" s="235"/>
      <c r="B37" s="195"/>
      <c r="C37" s="230"/>
      <c r="D37" s="253"/>
      <c r="E37" s="198"/>
      <c r="F37" s="233">
        <v>35</v>
      </c>
      <c r="G37" s="245" t="s">
        <v>146</v>
      </c>
      <c r="H37" s="246">
        <f>((D10/D11)/(D15*D16)+(D12/D13)/(D15*D16)+(D10*2/100)/(D15*D16)+(D12*2/100)/(D15*D16))</f>
        <v>9.4476190476190478</v>
      </c>
      <c r="L37" s="194"/>
    </row>
    <row r="38" spans="1:12" ht="14.4" customHeight="1" x14ac:dyDescent="0.25">
      <c r="A38" s="235"/>
      <c r="B38" s="199"/>
      <c r="C38" s="230"/>
      <c r="D38" s="253"/>
      <c r="E38" s="198"/>
      <c r="F38" s="248">
        <v>36</v>
      </c>
      <c r="G38" s="249" t="s">
        <v>37</v>
      </c>
      <c r="H38" s="250">
        <f>SUM(H34:H37)</f>
        <v>43.961904761904762</v>
      </c>
      <c r="L38" s="194"/>
    </row>
    <row r="39" spans="1:12" ht="14.4" customHeight="1" x14ac:dyDescent="0.25">
      <c r="A39" s="235"/>
      <c r="B39" s="195"/>
      <c r="C39" s="230"/>
      <c r="D39" s="258"/>
      <c r="E39" s="198"/>
      <c r="F39" s="222">
        <v>37</v>
      </c>
      <c r="G39" s="191" t="s">
        <v>44</v>
      </c>
      <c r="H39" s="251">
        <f>H38*D29</f>
        <v>6.5942857142857143</v>
      </c>
      <c r="L39" s="194"/>
    </row>
    <row r="40" spans="1:12" ht="14.4" customHeight="1" x14ac:dyDescent="0.25">
      <c r="A40" s="235"/>
      <c r="B40" s="200"/>
      <c r="C40" s="230"/>
      <c r="D40" s="259"/>
      <c r="E40" s="198"/>
      <c r="F40" s="222">
        <v>38</v>
      </c>
      <c r="G40" s="191" t="s">
        <v>151</v>
      </c>
      <c r="H40" s="251">
        <f>H38*D30</f>
        <v>4.3961904761904762</v>
      </c>
      <c r="J40" s="236"/>
      <c r="K40" s="260"/>
      <c r="L40" s="194"/>
    </row>
    <row r="41" spans="1:12" ht="14.4" customHeight="1" thickBot="1" x14ac:dyDescent="0.3">
      <c r="A41" s="235"/>
      <c r="B41" s="195"/>
      <c r="C41" s="230"/>
      <c r="D41" s="261"/>
      <c r="E41" s="198"/>
      <c r="F41" s="233">
        <v>39</v>
      </c>
      <c r="G41" s="234" t="s">
        <v>149</v>
      </c>
      <c r="H41" s="252">
        <f>H38*D31</f>
        <v>8.3527619047619055</v>
      </c>
      <c r="J41" s="198"/>
      <c r="K41" s="198"/>
      <c r="L41" s="194"/>
    </row>
    <row r="42" spans="1:12" ht="14.4" customHeight="1" thickTop="1" thickBot="1" x14ac:dyDescent="0.3">
      <c r="A42" s="235"/>
      <c r="B42" s="195"/>
      <c r="C42" s="230"/>
      <c r="D42" s="261"/>
      <c r="E42" s="198"/>
      <c r="F42" s="254">
        <v>40</v>
      </c>
      <c r="G42" s="255" t="s">
        <v>163</v>
      </c>
      <c r="H42" s="256">
        <f>SUM(H38:H41)</f>
        <v>63.305142857142862</v>
      </c>
      <c r="J42" s="198"/>
      <c r="K42" s="241"/>
      <c r="L42" s="194"/>
    </row>
    <row r="43" spans="1:12" ht="14.4" customHeight="1" thickTop="1" x14ac:dyDescent="0.25">
      <c r="A43" s="235"/>
      <c r="B43" s="195"/>
      <c r="C43" s="230"/>
      <c r="D43" s="262"/>
      <c r="E43" s="198"/>
      <c r="J43" s="198"/>
      <c r="K43" s="263"/>
      <c r="L43" s="194"/>
    </row>
    <row r="44" spans="1:12" ht="14.4" customHeight="1" x14ac:dyDescent="0.25">
      <c r="A44" s="235"/>
      <c r="B44" s="195"/>
      <c r="C44" s="230"/>
      <c r="D44" s="261"/>
      <c r="E44" s="198"/>
      <c r="J44" s="235"/>
      <c r="K44" s="260"/>
      <c r="L44" s="194"/>
    </row>
    <row r="45" spans="1:12" ht="14.4" customHeight="1" x14ac:dyDescent="0.25">
      <c r="A45" s="235"/>
      <c r="B45" s="195"/>
      <c r="C45" s="230"/>
      <c r="D45" s="261"/>
      <c r="E45" s="198"/>
      <c r="F45" s="228"/>
      <c r="H45" s="265"/>
      <c r="J45" s="200"/>
      <c r="K45" s="266"/>
      <c r="L45" s="194"/>
    </row>
    <row r="46" spans="1:12" ht="14.4" customHeight="1" x14ac:dyDescent="0.25">
      <c r="A46" s="235"/>
      <c r="B46" s="198"/>
      <c r="C46" s="230"/>
      <c r="D46" s="153"/>
      <c r="E46" s="198"/>
      <c r="F46" s="228"/>
      <c r="H46" s="257"/>
      <c r="J46" s="236"/>
      <c r="K46" s="267"/>
      <c r="L46" s="194"/>
    </row>
    <row r="47" spans="1:12" ht="14.4" customHeight="1" x14ac:dyDescent="0.25">
      <c r="A47" s="228"/>
      <c r="B47" s="194"/>
      <c r="C47" s="293"/>
      <c r="D47" s="268"/>
      <c r="E47" s="194"/>
      <c r="F47" s="228"/>
      <c r="H47" s="257"/>
      <c r="J47" s="194"/>
      <c r="K47" s="194"/>
      <c r="L47" s="194"/>
    </row>
    <row r="48" spans="1:12" ht="14.4" customHeight="1" x14ac:dyDescent="0.25">
      <c r="A48" s="228"/>
      <c r="B48" s="194"/>
      <c r="C48" s="293"/>
      <c r="D48" s="247"/>
      <c r="E48" s="194"/>
      <c r="F48" s="228"/>
      <c r="H48" s="264"/>
    </row>
    <row r="49" spans="1:8" x14ac:dyDescent="0.25">
      <c r="A49" s="228"/>
      <c r="B49" s="194"/>
      <c r="C49" s="293"/>
      <c r="D49" s="247"/>
      <c r="E49" s="194"/>
      <c r="F49" s="228"/>
      <c r="G49" s="196"/>
      <c r="H49" s="257"/>
    </row>
    <row r="50" spans="1:8" s="203" customFormat="1" ht="28.8" customHeight="1" x14ac:dyDescent="0.25">
      <c r="A50" s="269"/>
      <c r="B50" s="293"/>
      <c r="C50" s="293"/>
      <c r="D50" s="270"/>
      <c r="E50" s="293"/>
      <c r="F50" s="236"/>
      <c r="G50" s="193"/>
      <c r="H50" s="271"/>
    </row>
    <row r="51" spans="1:8" x14ac:dyDescent="0.25">
      <c r="A51" s="228"/>
      <c r="B51" s="293"/>
      <c r="C51" s="293"/>
      <c r="D51" s="247"/>
      <c r="E51" s="194"/>
      <c r="F51" s="228"/>
      <c r="G51" s="272"/>
      <c r="H51" s="265"/>
    </row>
    <row r="52" spans="1:8" x14ac:dyDescent="0.25">
      <c r="A52" s="228"/>
      <c r="B52" s="328"/>
      <c r="C52" s="328"/>
      <c r="D52" s="247"/>
      <c r="E52" s="194"/>
      <c r="F52" s="235"/>
      <c r="G52" s="197"/>
      <c r="H52" s="264"/>
    </row>
    <row r="53" spans="1:8" x14ac:dyDescent="0.25">
      <c r="A53" s="228"/>
      <c r="B53" s="194"/>
      <c r="C53" s="293"/>
      <c r="D53" s="230"/>
    </row>
    <row r="54" spans="1:8" x14ac:dyDescent="0.25">
      <c r="A54" s="228"/>
      <c r="B54" s="194"/>
      <c r="C54" s="293"/>
      <c r="D54" s="293"/>
    </row>
    <row r="68" spans="9:9" x14ac:dyDescent="0.25">
      <c r="I68" s="273"/>
    </row>
  </sheetData>
  <sheetProtection algorithmName="SHA-512" hashValue="2g2oqGqRNx+1aTTb8DOGXf/eCAU9cvwx2T0nUbbAam6VODfA3P8Wz43UoIcVUOs1N+6RCXUIzGYXazS0I2ub9Q==" saltValue="bx3Hs1L8pD1p3uAYn1Qo6w==" spinCount="100000" sheet="1" objects="1" scenarios="1"/>
  <mergeCells count="13">
    <mergeCell ref="B52:C52"/>
    <mergeCell ref="B15:C15"/>
    <mergeCell ref="B29:C29"/>
    <mergeCell ref="B31:C31"/>
    <mergeCell ref="B13:C13"/>
    <mergeCell ref="B16:C16"/>
    <mergeCell ref="B17:C17"/>
    <mergeCell ref="B18:C18"/>
    <mergeCell ref="A1:G1"/>
    <mergeCell ref="A2:D2"/>
    <mergeCell ref="B10:C10"/>
    <mergeCell ref="B11:C11"/>
    <mergeCell ref="B12:C12"/>
  </mergeCells>
  <dataValidations count="1">
    <dataValidation allowBlank="1" showErrorMessage="1" errorTitle="nicht in Liste" sqref="D15"/>
  </dataValidations>
  <pageMargins left="0.7" right="0.7" top="0.75" bottom="0.75" header="0.3" footer="0.3"/>
  <pageSetup paperSize="9" scale="71" orientation="landscape" verticalDpi="4294967295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59393" r:id="rId4">
          <objectPr defaultSize="0" autoPict="0" r:id="rId5">
            <anchor moveWithCells="1" sizeWithCells="1">
              <from>
                <xdr:col>6</xdr:col>
                <xdr:colOff>1600200</xdr:colOff>
                <xdr:row>1</xdr:row>
                <xdr:rowOff>137160</xdr:rowOff>
              </from>
              <to>
                <xdr:col>6</xdr:col>
                <xdr:colOff>2286000</xdr:colOff>
                <xdr:row>4</xdr:row>
                <xdr:rowOff>144780</xdr:rowOff>
              </to>
            </anchor>
          </objectPr>
        </oleObject>
      </mc:Choice>
      <mc:Fallback>
        <oleObject progId="Word.Picture.8" shapeId="593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8"/>
  <sheetViews>
    <sheetView zoomScale="75" zoomScaleNormal="75" workbookViewId="0">
      <selection activeCell="K25" sqref="K25"/>
    </sheetView>
  </sheetViews>
  <sheetFormatPr baseColWidth="10" defaultRowHeight="13.8" x14ac:dyDescent="0.25"/>
  <cols>
    <col min="1" max="1" width="3" customWidth="1"/>
    <col min="2" max="2" width="8.19921875" customWidth="1"/>
    <col min="3" max="3" width="49.09765625" style="1" customWidth="1"/>
    <col min="4" max="4" width="12.19921875" style="1" customWidth="1"/>
    <col min="5" max="5" width="5.3984375" customWidth="1"/>
    <col min="6" max="6" width="3" customWidth="1"/>
    <col min="7" max="7" width="61.3984375" customWidth="1"/>
    <col min="8" max="8" width="11.59765625" customWidth="1"/>
    <col min="9" max="9" width="5.3984375" customWidth="1"/>
    <col min="10" max="10" width="3.09765625" customWidth="1"/>
    <col min="11" max="11" width="61.3984375" customWidth="1"/>
    <col min="12" max="12" width="11.59765625" customWidth="1"/>
  </cols>
  <sheetData>
    <row r="1" spans="1:13" ht="22.2" customHeight="1" x14ac:dyDescent="0.4">
      <c r="A1" s="296" t="s">
        <v>113</v>
      </c>
      <c r="B1" s="296"/>
      <c r="C1" s="296"/>
      <c r="D1" s="296"/>
      <c r="E1" s="296"/>
      <c r="F1" s="296"/>
      <c r="G1" s="296"/>
      <c r="H1" s="296"/>
    </row>
    <row r="2" spans="1:13" ht="13.2" customHeight="1" x14ac:dyDescent="0.25">
      <c r="A2" s="295"/>
      <c r="B2" s="295"/>
      <c r="C2" s="295"/>
      <c r="D2" s="295"/>
    </row>
    <row r="3" spans="1:13" ht="14.4" x14ac:dyDescent="0.3">
      <c r="B3" s="4" t="s">
        <v>45</v>
      </c>
      <c r="D3" s="4"/>
      <c r="G3" s="135" t="s">
        <v>100</v>
      </c>
      <c r="H3" s="130" t="s">
        <v>9</v>
      </c>
    </row>
    <row r="4" spans="1:13" ht="14.4" x14ac:dyDescent="0.3">
      <c r="B4" s="4" t="s">
        <v>46</v>
      </c>
      <c r="D4" s="4"/>
      <c r="G4" s="135" t="s">
        <v>99</v>
      </c>
      <c r="H4" s="131" t="s">
        <v>10</v>
      </c>
      <c r="K4" s="13"/>
    </row>
    <row r="5" spans="1:13" x14ac:dyDescent="0.25">
      <c r="B5" s="4" t="s">
        <v>39</v>
      </c>
      <c r="D5" s="4"/>
      <c r="G5" s="133"/>
      <c r="H5" s="132" t="s">
        <v>104</v>
      </c>
    </row>
    <row r="6" spans="1:13" x14ac:dyDescent="0.25">
      <c r="B6" s="5" t="s">
        <v>40</v>
      </c>
      <c r="D6" s="4"/>
      <c r="G6" s="3" t="s">
        <v>20</v>
      </c>
      <c r="H6" s="147" t="s">
        <v>105</v>
      </c>
    </row>
    <row r="7" spans="1:13" ht="7.2" customHeight="1" x14ac:dyDescent="0.25"/>
    <row r="8" spans="1:13" ht="19.95" customHeight="1" x14ac:dyDescent="0.25">
      <c r="B8" s="79" t="s">
        <v>80</v>
      </c>
      <c r="C8" s="108" t="s">
        <v>82</v>
      </c>
      <c r="K8" s="134"/>
      <c r="L8" s="148"/>
    </row>
    <row r="9" spans="1:13" ht="7.2" customHeight="1" thickBot="1" x14ac:dyDescent="0.3">
      <c r="K9" s="134"/>
      <c r="L9" s="148"/>
    </row>
    <row r="10" spans="1:13" ht="14.4" thickTop="1" x14ac:dyDescent="0.25">
      <c r="A10" s="14">
        <v>1</v>
      </c>
      <c r="B10" s="316" t="s">
        <v>106</v>
      </c>
      <c r="C10" s="317"/>
      <c r="D10" s="62">
        <v>60000</v>
      </c>
      <c r="E10" s="2"/>
      <c r="F10" s="46"/>
      <c r="K10" s="134"/>
      <c r="L10" s="148"/>
    </row>
    <row r="11" spans="1:13" x14ac:dyDescent="0.25">
      <c r="A11" s="15">
        <v>2</v>
      </c>
      <c r="B11" s="297" t="s">
        <v>16</v>
      </c>
      <c r="C11" s="298"/>
      <c r="D11" s="63">
        <v>20</v>
      </c>
      <c r="E11" s="2"/>
      <c r="F11" s="150"/>
      <c r="G11" s="52"/>
      <c r="H11" s="151"/>
    </row>
    <row r="12" spans="1:13" x14ac:dyDescent="0.25">
      <c r="A12" s="15">
        <v>3</v>
      </c>
      <c r="B12" s="297" t="s">
        <v>107</v>
      </c>
      <c r="C12" s="298"/>
      <c r="D12" s="64">
        <v>20000</v>
      </c>
      <c r="E12" s="2"/>
      <c r="F12" s="150"/>
      <c r="G12" s="52"/>
      <c r="H12" s="151"/>
    </row>
    <row r="13" spans="1:13" ht="14.4" thickBot="1" x14ac:dyDescent="0.3">
      <c r="A13" s="16">
        <v>4</v>
      </c>
      <c r="B13" s="308" t="s">
        <v>16</v>
      </c>
      <c r="C13" s="309"/>
      <c r="D13" s="65">
        <v>20</v>
      </c>
      <c r="E13" s="2"/>
      <c r="F13" s="150"/>
      <c r="G13" s="52"/>
      <c r="H13" s="151"/>
    </row>
    <row r="14" spans="1:13" ht="15" thickTop="1" thickBot="1" x14ac:dyDescent="0.3">
      <c r="A14" s="2"/>
      <c r="B14" s="2"/>
      <c r="C14" s="20"/>
      <c r="D14" s="20"/>
      <c r="E14" s="2"/>
      <c r="F14" s="150"/>
      <c r="G14" s="52"/>
      <c r="H14" s="152"/>
      <c r="M14" s="7"/>
    </row>
    <row r="15" spans="1:13" ht="15" thickTop="1" thickBot="1" x14ac:dyDescent="0.3">
      <c r="A15" s="91">
        <v>5</v>
      </c>
      <c r="B15" s="305" t="s">
        <v>108</v>
      </c>
      <c r="C15" s="306"/>
      <c r="D15" s="92">
        <v>840</v>
      </c>
      <c r="E15" s="2"/>
      <c r="F15" s="150"/>
      <c r="G15" s="52"/>
      <c r="H15" s="151"/>
    </row>
    <row r="16" spans="1:13" ht="15" thickTop="1" thickBot="1" x14ac:dyDescent="0.3">
      <c r="A16" s="161"/>
      <c r="B16" s="337"/>
      <c r="C16" s="337"/>
      <c r="D16" s="162"/>
      <c r="E16" s="2"/>
      <c r="F16" s="150"/>
      <c r="G16" s="52"/>
      <c r="H16" s="153"/>
    </row>
    <row r="17" spans="1:12" ht="14.4" thickTop="1" x14ac:dyDescent="0.25">
      <c r="A17" s="17"/>
      <c r="B17" s="319" t="s">
        <v>13</v>
      </c>
      <c r="C17" s="320"/>
      <c r="D17" s="68">
        <v>12</v>
      </c>
      <c r="E17" s="2"/>
      <c r="F17" s="150"/>
      <c r="G17" s="52"/>
      <c r="H17" s="151"/>
    </row>
    <row r="18" spans="1:12" x14ac:dyDescent="0.25">
      <c r="A18" s="19"/>
      <c r="B18" s="297" t="s">
        <v>14</v>
      </c>
      <c r="C18" s="298"/>
      <c r="D18" s="69">
        <v>1000</v>
      </c>
      <c r="E18" s="2"/>
      <c r="F18" s="44"/>
      <c r="G18" s="44"/>
      <c r="H18" s="44"/>
      <c r="J18" s="46"/>
      <c r="K18" s="59"/>
      <c r="L18" s="139"/>
    </row>
    <row r="19" spans="1:12" x14ac:dyDescent="0.25">
      <c r="A19" s="19"/>
      <c r="B19" s="149" t="s">
        <v>18</v>
      </c>
      <c r="C19" s="149"/>
      <c r="D19" s="69">
        <v>500</v>
      </c>
      <c r="E19" s="2"/>
      <c r="F19" s="150"/>
      <c r="G19" s="154"/>
      <c r="H19" s="155"/>
      <c r="J19" s="2"/>
      <c r="K19" s="52"/>
      <c r="L19" s="140"/>
    </row>
    <row r="20" spans="1:12" x14ac:dyDescent="0.25">
      <c r="A20" s="19"/>
      <c r="B20" s="297" t="s">
        <v>110</v>
      </c>
      <c r="C20" s="298"/>
      <c r="D20" s="70">
        <v>0.8</v>
      </c>
      <c r="E20" s="2"/>
      <c r="F20" s="150"/>
      <c r="G20" s="52"/>
      <c r="H20" s="141"/>
      <c r="J20" s="46"/>
      <c r="K20" s="20"/>
      <c r="L20" s="141"/>
    </row>
    <row r="21" spans="1:12" x14ac:dyDescent="0.25">
      <c r="A21" s="19"/>
      <c r="B21" s="318" t="s">
        <v>109</v>
      </c>
      <c r="C21" s="318"/>
      <c r="D21" s="70">
        <v>0.5</v>
      </c>
      <c r="E21" s="2"/>
      <c r="F21" s="150"/>
      <c r="G21" s="52"/>
      <c r="H21" s="141"/>
      <c r="J21" s="46"/>
      <c r="K21" s="20"/>
      <c r="L21" s="141"/>
    </row>
    <row r="22" spans="1:12" x14ac:dyDescent="0.25">
      <c r="A22" s="19"/>
      <c r="B22" s="318" t="s">
        <v>55</v>
      </c>
      <c r="C22" s="318"/>
      <c r="D22" s="70">
        <v>2.5</v>
      </c>
      <c r="E22" s="2"/>
      <c r="F22" s="150"/>
      <c r="G22" s="52"/>
      <c r="H22" s="141"/>
      <c r="J22" s="46"/>
      <c r="K22" s="20"/>
      <c r="L22" s="141"/>
    </row>
    <row r="23" spans="1:12" x14ac:dyDescent="0.25">
      <c r="A23" s="19"/>
      <c r="B23" s="8" t="s">
        <v>111</v>
      </c>
      <c r="C23" s="149"/>
      <c r="D23" s="163"/>
      <c r="E23" s="2"/>
      <c r="F23" s="150"/>
      <c r="G23" s="52"/>
      <c r="H23" s="141"/>
      <c r="J23" s="46"/>
      <c r="K23" s="20"/>
      <c r="L23" s="141"/>
    </row>
    <row r="24" spans="1:12" x14ac:dyDescent="0.25">
      <c r="A24" s="19"/>
      <c r="B24" s="8" t="s">
        <v>112</v>
      </c>
      <c r="C24" s="149"/>
      <c r="D24" s="163"/>
      <c r="E24" s="2"/>
      <c r="F24" s="150"/>
      <c r="G24" s="52"/>
      <c r="H24" s="141"/>
      <c r="J24" s="46"/>
      <c r="K24" s="20"/>
      <c r="L24" s="141"/>
    </row>
    <row r="25" spans="1:12" x14ac:dyDescent="0.25">
      <c r="A25" s="19"/>
      <c r="B25" s="297" t="s">
        <v>56</v>
      </c>
      <c r="C25" s="298"/>
      <c r="D25" s="70">
        <v>25</v>
      </c>
      <c r="E25" s="2"/>
      <c r="F25" s="150"/>
      <c r="G25" s="52"/>
      <c r="H25" s="141"/>
      <c r="J25" s="46"/>
      <c r="K25" s="20"/>
      <c r="L25" s="141"/>
    </row>
    <row r="26" spans="1:12" x14ac:dyDescent="0.25">
      <c r="A26" s="19"/>
      <c r="B26" s="318" t="s">
        <v>58</v>
      </c>
      <c r="C26" s="318"/>
      <c r="D26" s="164">
        <v>0.19</v>
      </c>
      <c r="E26" s="2"/>
      <c r="F26" s="150"/>
      <c r="G26" s="52"/>
      <c r="H26" s="141"/>
      <c r="J26" s="46"/>
      <c r="K26" s="52"/>
      <c r="L26" s="142"/>
    </row>
    <row r="27" spans="1:12" x14ac:dyDescent="0.25">
      <c r="A27" s="165"/>
      <c r="B27" s="318" t="s">
        <v>43</v>
      </c>
      <c r="C27" s="318"/>
      <c r="D27" s="164">
        <v>0.15</v>
      </c>
      <c r="E27" s="2"/>
      <c r="F27" s="150"/>
      <c r="G27" s="52"/>
      <c r="H27" s="141"/>
      <c r="J27" s="46"/>
      <c r="K27" s="20"/>
      <c r="L27" s="141"/>
    </row>
    <row r="28" spans="1:12" ht="14.4" thickBot="1" x14ac:dyDescent="0.3">
      <c r="A28" s="166"/>
      <c r="B28" s="336" t="s">
        <v>53</v>
      </c>
      <c r="C28" s="336"/>
      <c r="D28" s="167">
        <v>0.1</v>
      </c>
      <c r="E28" s="2"/>
      <c r="F28" s="150"/>
      <c r="G28" s="52"/>
      <c r="H28" s="141"/>
      <c r="J28" s="46"/>
      <c r="K28" s="2"/>
      <c r="L28" s="44"/>
    </row>
    <row r="29" spans="1:12" ht="15" thickTop="1" thickBot="1" x14ac:dyDescent="0.3">
      <c r="E29" s="2"/>
      <c r="F29" s="150"/>
      <c r="G29" s="154"/>
      <c r="H29" s="143"/>
      <c r="J29" s="46"/>
      <c r="K29" s="59"/>
      <c r="L29" s="143"/>
    </row>
    <row r="30" spans="1:12" ht="14.4" thickTop="1" x14ac:dyDescent="0.25">
      <c r="A30" s="46"/>
      <c r="B30" s="333" t="s">
        <v>33</v>
      </c>
      <c r="C30" s="334"/>
      <c r="D30" s="168">
        <v>900</v>
      </c>
      <c r="E30" s="2"/>
      <c r="F30" s="150"/>
      <c r="G30" s="52"/>
      <c r="H30" s="141"/>
      <c r="J30" s="46"/>
      <c r="K30" s="20"/>
      <c r="L30" s="141"/>
    </row>
    <row r="31" spans="1:12" x14ac:dyDescent="0.25">
      <c r="A31" s="46"/>
      <c r="B31" s="44"/>
      <c r="C31" s="52"/>
      <c r="D31" s="52"/>
      <c r="E31" s="2"/>
      <c r="F31" s="150"/>
      <c r="G31" s="154"/>
      <c r="H31" s="143"/>
      <c r="J31" s="46"/>
      <c r="K31" s="20"/>
      <c r="L31" s="141"/>
    </row>
    <row r="32" spans="1:12" x14ac:dyDescent="0.25">
      <c r="A32" s="46"/>
      <c r="B32" s="44"/>
      <c r="C32" s="52"/>
      <c r="D32" s="52"/>
      <c r="E32" s="2"/>
      <c r="F32" s="150"/>
      <c r="G32" s="52"/>
      <c r="H32" s="141"/>
      <c r="J32" s="46"/>
      <c r="K32" s="2"/>
      <c r="L32" s="44"/>
    </row>
    <row r="33" spans="1:12" x14ac:dyDescent="0.25">
      <c r="A33" s="46"/>
      <c r="B33" s="44"/>
      <c r="C33" s="52"/>
      <c r="D33" s="52"/>
      <c r="E33" s="2"/>
      <c r="F33" s="150"/>
      <c r="G33" s="154"/>
      <c r="H33" s="143"/>
      <c r="J33" s="46"/>
      <c r="K33" s="2"/>
      <c r="L33" s="44"/>
    </row>
    <row r="34" spans="1:12" ht="14.4" customHeight="1" x14ac:dyDescent="0.25">
      <c r="A34" s="46"/>
      <c r="B34" s="44"/>
      <c r="C34" s="52"/>
      <c r="D34" s="52"/>
      <c r="E34" s="2"/>
      <c r="F34" s="44"/>
      <c r="G34" s="44"/>
      <c r="H34" s="44"/>
      <c r="J34" s="46"/>
      <c r="K34" s="2"/>
      <c r="L34" s="44"/>
    </row>
    <row r="35" spans="1:12" x14ac:dyDescent="0.25">
      <c r="A35" s="46"/>
      <c r="B35" s="44"/>
      <c r="C35" s="52"/>
      <c r="D35" s="52"/>
      <c r="E35" s="2"/>
      <c r="F35" s="150"/>
      <c r="G35" s="154"/>
      <c r="H35" s="139"/>
      <c r="J35" s="46"/>
      <c r="K35" s="59"/>
      <c r="L35" s="143"/>
    </row>
    <row r="36" spans="1:12" x14ac:dyDescent="0.25">
      <c r="A36" s="46"/>
      <c r="B36" s="44"/>
      <c r="C36" s="52"/>
      <c r="D36" s="52"/>
      <c r="E36" s="2"/>
      <c r="F36" s="150"/>
      <c r="G36" s="156"/>
      <c r="H36" s="144"/>
      <c r="J36" s="46"/>
      <c r="K36" s="20"/>
      <c r="L36" s="141"/>
    </row>
    <row r="37" spans="1:12" x14ac:dyDescent="0.25">
      <c r="A37" s="46"/>
      <c r="B37" s="52"/>
      <c r="C37" s="52"/>
      <c r="D37" s="159"/>
      <c r="E37" s="2"/>
      <c r="F37" s="44"/>
      <c r="G37" s="44"/>
      <c r="H37" s="45"/>
      <c r="J37" s="46"/>
      <c r="K37" s="2"/>
      <c r="L37" s="44"/>
    </row>
    <row r="38" spans="1:12" x14ac:dyDescent="0.25">
      <c r="A38" s="46"/>
      <c r="B38" s="52"/>
      <c r="C38" s="52"/>
      <c r="D38" s="160"/>
      <c r="E38" s="2"/>
      <c r="F38" s="150"/>
      <c r="G38" s="52"/>
      <c r="H38" s="141"/>
      <c r="J38" s="2"/>
      <c r="K38" s="2"/>
      <c r="L38" s="44"/>
    </row>
    <row r="39" spans="1:12" x14ac:dyDescent="0.25">
      <c r="A39" s="46"/>
      <c r="B39" s="52"/>
      <c r="C39" s="52"/>
      <c r="D39" s="160"/>
      <c r="E39" s="2"/>
      <c r="F39" s="150"/>
      <c r="G39" s="52"/>
      <c r="H39" s="141"/>
      <c r="J39" s="46"/>
      <c r="K39" s="46"/>
      <c r="L39" s="144"/>
    </row>
    <row r="40" spans="1:12" x14ac:dyDescent="0.25">
      <c r="A40" s="150"/>
      <c r="B40" s="52"/>
      <c r="C40" s="52"/>
      <c r="D40" s="160"/>
      <c r="E40" s="2"/>
      <c r="F40" s="150"/>
      <c r="G40" s="52"/>
      <c r="H40" s="141"/>
      <c r="J40" s="46"/>
      <c r="K40" s="138"/>
      <c r="L40" s="143"/>
    </row>
    <row r="41" spans="1:12" x14ac:dyDescent="0.25">
      <c r="A41" s="46"/>
      <c r="B41" s="52"/>
      <c r="C41" s="52"/>
      <c r="D41" s="160"/>
      <c r="E41" s="2"/>
      <c r="F41" s="150"/>
      <c r="G41" s="52"/>
      <c r="H41" s="141"/>
      <c r="J41" s="46"/>
      <c r="K41" s="2"/>
      <c r="L41" s="44"/>
    </row>
    <row r="42" spans="1:12" x14ac:dyDescent="0.25">
      <c r="A42" s="46"/>
      <c r="B42" s="44"/>
      <c r="C42" s="52"/>
      <c r="D42" s="52"/>
      <c r="E42" s="2"/>
      <c r="F42" s="150"/>
      <c r="G42" s="154"/>
      <c r="H42" s="143"/>
      <c r="J42" s="46"/>
      <c r="K42" s="2"/>
      <c r="L42" s="44"/>
    </row>
    <row r="43" spans="1:12" x14ac:dyDescent="0.25">
      <c r="A43" s="46"/>
      <c r="B43" s="335"/>
      <c r="C43" s="335"/>
      <c r="D43" s="159"/>
      <c r="E43" s="2"/>
      <c r="F43" s="150"/>
      <c r="G43" s="52"/>
      <c r="H43" s="141"/>
      <c r="J43" s="46"/>
      <c r="K43" s="20"/>
      <c r="L43" s="141"/>
    </row>
    <row r="44" spans="1:12" x14ac:dyDescent="0.25">
      <c r="A44" s="46"/>
      <c r="B44" s="335"/>
      <c r="C44" s="335"/>
      <c r="D44" s="159"/>
      <c r="E44" s="2"/>
      <c r="F44" s="150"/>
      <c r="G44" s="44"/>
      <c r="H44" s="157"/>
      <c r="J44" s="46"/>
      <c r="K44" s="2"/>
      <c r="L44" s="2"/>
    </row>
    <row r="45" spans="1:12" ht="15" customHeight="1" x14ac:dyDescent="0.25">
      <c r="A45" s="46"/>
      <c r="B45" s="44"/>
      <c r="C45" s="52"/>
      <c r="D45" s="52"/>
      <c r="E45" s="2"/>
      <c r="F45" s="150"/>
      <c r="G45" s="154"/>
      <c r="H45" s="143"/>
      <c r="J45" s="46"/>
      <c r="K45" s="2"/>
      <c r="L45" s="2"/>
    </row>
    <row r="46" spans="1:12" x14ac:dyDescent="0.25">
      <c r="A46" s="46"/>
      <c r="B46" s="2"/>
      <c r="C46" s="20"/>
      <c r="D46" s="20"/>
      <c r="E46" s="2"/>
      <c r="F46" s="150"/>
      <c r="G46" s="158"/>
      <c r="H46" s="141"/>
      <c r="J46" s="46"/>
      <c r="K46" s="2"/>
      <c r="L46" s="2"/>
    </row>
    <row r="47" spans="1:12" x14ac:dyDescent="0.25">
      <c r="A47" s="46"/>
      <c r="B47" s="2"/>
      <c r="C47" s="20"/>
      <c r="D47" s="20"/>
      <c r="F47" s="150"/>
      <c r="G47" s="154"/>
      <c r="H47" s="143"/>
    </row>
    <row r="68" spans="10:10" x14ac:dyDescent="0.25">
      <c r="J68" s="6"/>
    </row>
  </sheetData>
  <mergeCells count="20">
    <mergeCell ref="B15:C15"/>
    <mergeCell ref="B16:C16"/>
    <mergeCell ref="A1:H1"/>
    <mergeCell ref="A2:D2"/>
    <mergeCell ref="B10:C10"/>
    <mergeCell ref="B11:C11"/>
    <mergeCell ref="B12:C12"/>
    <mergeCell ref="B13:C13"/>
    <mergeCell ref="B44:C44"/>
    <mergeCell ref="B26:C26"/>
    <mergeCell ref="B27:C27"/>
    <mergeCell ref="B28:C28"/>
    <mergeCell ref="B21:C21"/>
    <mergeCell ref="B22:C22"/>
    <mergeCell ref="B25:C25"/>
    <mergeCell ref="B20:C20"/>
    <mergeCell ref="B17:C17"/>
    <mergeCell ref="B18:C18"/>
    <mergeCell ref="B30:C30"/>
    <mergeCell ref="B43:C43"/>
  </mergeCells>
  <dataValidations count="2">
    <dataValidation allowBlank="1" showErrorMessage="1" errorTitle="nicht in Liste" sqref="D15"/>
    <dataValidation type="list" allowBlank="1" showInputMessage="1" showErrorMessage="1" sqref="H17">
      <formula1>Abtriebe_Tag</formula1>
    </dataValidation>
  </dataValidations>
  <pageMargins left="0.51181102362204722" right="0.51181102362204722" top="0.39370078740157483" bottom="0.39370078740157483" header="0.31496062992125984" footer="0.31496062992125984"/>
  <pageSetup paperSize="9" scale="80" orientation="landscape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60417" r:id="rId4">
          <objectPr defaultSize="0" autoPict="0" r:id="rId5">
            <anchor moveWithCells="1" sizeWithCells="1">
              <from>
                <xdr:col>6</xdr:col>
                <xdr:colOff>1592580</xdr:colOff>
                <xdr:row>1</xdr:row>
                <xdr:rowOff>106680</xdr:rowOff>
              </from>
              <to>
                <xdr:col>6</xdr:col>
                <xdr:colOff>2278380</xdr:colOff>
                <xdr:row>4</xdr:row>
                <xdr:rowOff>60960</xdr:rowOff>
              </to>
            </anchor>
          </objectPr>
        </oleObject>
      </mc:Choice>
      <mc:Fallback>
        <oleObject progId="Word.Picture.8" shapeId="6041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'Daten Drop Down'!$C$22:$C$29</xm:f>
          </x14:formula1>
          <xm:sqref>D37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Bedienungsanleitung</vt:lpstr>
      <vt:lpstr>Obst Flasche</vt:lpstr>
      <vt:lpstr>Daten Drop Down</vt:lpstr>
      <vt:lpstr>Obstbrände je LA</vt:lpstr>
      <vt:lpstr>Verkostungen</vt:lpstr>
      <vt:lpstr>Maischebereitung Verkauf</vt:lpstr>
      <vt:lpstr>Abtriebe_Tag</vt:lpstr>
      <vt:lpstr>Ausbeutesatz</vt:lpstr>
      <vt:lpstr>Dauer</vt:lpstr>
      <vt:lpstr>Bedienungsanleitung!Druckbereich</vt:lpstr>
      <vt:lpstr>'Obst Flasche'!Druckbereich</vt:lpstr>
      <vt:lpstr>'Obstbrände je LA'!Druckbereich</vt:lpstr>
      <vt:lpstr>Verkostungen!Druckbereich</vt:lpstr>
      <vt:lpstr>Flaschengöße</vt:lpstr>
      <vt:lpstr>Füllmenge</vt:lpstr>
      <vt:lpstr>Kontingent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Friz, Jürgen (LVWO)</dc:creator>
  <cp:lastModifiedBy>Friz, Jürgen (LVWO)</cp:lastModifiedBy>
  <cp:lastPrinted>2023-11-14T06:51:02Z</cp:lastPrinted>
  <dcterms:created xsi:type="dcterms:W3CDTF">2017-09-26T09:36:12Z</dcterms:created>
  <dcterms:modified xsi:type="dcterms:W3CDTF">2024-01-15T07:39:05Z</dcterms:modified>
</cp:coreProperties>
</file>