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omments2.xml" ContentType="application/vnd.openxmlformats-officedocument.spreadsheetml.comments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embeddings/oleObject2.bin" ContentType="application/vnd.openxmlformats-officedocument.oleObject"/>
  <Override PartName="/xl/comments3.xml" ContentType="application/vnd.openxmlformats-officedocument.spreadsheetml.comments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embeddings/oleObject3.bin" ContentType="application/vnd.openxmlformats-officedocument.oleObject"/>
  <Override PartName="/xl/comments4.xml" ContentType="application/vnd.openxmlformats-officedocument.spreadsheetml.comments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embeddings/oleObject4.bin" ContentType="application/vnd.openxmlformats-officedocument.oleObject"/>
  <Override PartName="/xl/comments5.xml" ContentType="application/vnd.openxmlformats-officedocument.spreadsheetml.comments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H:\Kalkulation\Kalkulationsprogramme\Kalkulation aufgeteilt\fertig für Veröffentlichung\Weiterentwicklung\Veröffentlicht\"/>
    </mc:Choice>
  </mc:AlternateContent>
  <bookViews>
    <workbookView xWindow="0" yWindow="0" windowWidth="16608" windowHeight="9444" tabRatio="856" firstSheet="1" activeTab="1"/>
  </bookViews>
  <sheets>
    <sheet name="Daten Drop Down" sheetId="2" state="hidden" r:id="rId1"/>
    <sheet name="Bedienungsanleitung" sheetId="27" r:id="rId2"/>
    <sheet name="Rohbrand Obst" sheetId="18" r:id="rId3"/>
    <sheet name="Rohbrand Getreide" sheetId="17" r:id="rId4"/>
    <sheet name="Ausbeute Feinbrand PC" sheetId="28" r:id="rId5"/>
    <sheet name="Feinbrände" sheetId="19" r:id="rId6"/>
    <sheet name="Holzfasslagerung " sheetId="29" r:id="rId7"/>
  </sheets>
  <externalReferences>
    <externalReference r:id="rId8"/>
  </externalReferences>
  <definedNames>
    <definedName name="Abtriebe_Tag" localSheetId="6">'[1]Daten Drop Down'!$A$23:$A$24</definedName>
    <definedName name="Abtriebe_Tag">'Daten Drop Down'!$A$19:$A$24</definedName>
    <definedName name="Ausbeutesatz">'Daten Drop Down'!$E$2:$F$4</definedName>
    <definedName name="Dauer">'Daten Drop Down'!$C$2:$C$5</definedName>
    <definedName name="_xlnm.Print_Area" localSheetId="4">'Ausbeute Feinbrand PC'!$A$1:$N$28</definedName>
    <definedName name="_xlnm.Print_Area" localSheetId="1">Bedienungsanleitung!$A$1:$G$75</definedName>
    <definedName name="Flaschengöße" localSheetId="6">'[1]Daten Drop Down'!$C$24:$C$29</definedName>
    <definedName name="Flaschengöße">'Daten Drop Down'!$C$18:$C$23</definedName>
    <definedName name="Füllmenge">'Daten Drop Down'!$A$9:$A$14</definedName>
    <definedName name="Kontingent" localSheetId="6">'[1]Daten Drop Down'!$A$2:$A$4</definedName>
    <definedName name="Kontingent">'Daten Drop Down'!$A$2:$A$4</definedName>
    <definedName name="selbstvermarktungsfähig" localSheetId="6">'[1]Daten Drop Down'!#REF!</definedName>
    <definedName name="selbstvermarktungsfähig">'Daten Drop Down'!#REF!</definedName>
  </definedNames>
  <calcPr calcId="162913"/>
</workbook>
</file>

<file path=xl/calcChain.xml><?xml version="1.0" encoding="utf-8"?>
<calcChain xmlns="http://schemas.openxmlformats.org/spreadsheetml/2006/main">
  <c r="F40" i="29" l="1"/>
  <c r="F39" i="29"/>
  <c r="I38" i="29"/>
  <c r="F38" i="29"/>
  <c r="I37" i="29"/>
  <c r="F37" i="29"/>
  <c r="F36" i="29"/>
  <c r="I35" i="29"/>
  <c r="F35" i="29"/>
  <c r="F34" i="29"/>
  <c r="F33" i="29"/>
  <c r="I32" i="29"/>
  <c r="F32" i="29"/>
  <c r="F31" i="29"/>
  <c r="F41" i="29" s="1"/>
  <c r="I26" i="29" s="1"/>
  <c r="I19" i="29"/>
  <c r="I29" i="29" s="1"/>
  <c r="I18" i="29"/>
  <c r="I20" i="29" s="1"/>
  <c r="I17" i="29"/>
  <c r="I27" i="29" l="1"/>
  <c r="I21" i="29"/>
  <c r="I25" i="29"/>
  <c r="I28" i="29" s="1"/>
  <c r="I30" i="29" s="1"/>
  <c r="I33" i="29" s="1"/>
  <c r="I22" i="29" l="1"/>
  <c r="I36" i="29" s="1"/>
  <c r="I34" i="29" l="1"/>
  <c r="I39" i="29" s="1"/>
  <c r="I41" i="29" s="1"/>
  <c r="I40" i="29" l="1"/>
  <c r="I42" i="29"/>
  <c r="I43" i="29"/>
  <c r="I45" i="29" l="1"/>
  <c r="I44" i="29"/>
  <c r="I46" i="29"/>
  <c r="I47" i="29" s="1"/>
  <c r="I42" i="19" l="1"/>
  <c r="I40" i="19"/>
  <c r="H41" i="19"/>
  <c r="H39" i="19"/>
  <c r="H33" i="19"/>
  <c r="I37" i="19"/>
  <c r="H36" i="19"/>
  <c r="H35" i="19"/>
  <c r="I35" i="19"/>
  <c r="I24" i="28" l="1"/>
  <c r="K15" i="28"/>
  <c r="H15" i="28"/>
  <c r="E15" i="28"/>
  <c r="K14" i="28"/>
  <c r="H14" i="28"/>
  <c r="E14" i="28"/>
  <c r="K13" i="28"/>
  <c r="H13" i="28"/>
  <c r="E13" i="28"/>
  <c r="K12" i="28"/>
  <c r="H12" i="28"/>
  <c r="E12" i="28"/>
  <c r="K11" i="28"/>
  <c r="H11" i="28"/>
  <c r="E11" i="28"/>
  <c r="K10" i="28"/>
  <c r="K16" i="28" s="1"/>
  <c r="H10" i="28"/>
  <c r="H17" i="28" s="1"/>
  <c r="L17" i="28" s="1"/>
  <c r="D20" i="28" s="1"/>
  <c r="E10" i="28"/>
  <c r="E16" i="28" s="1"/>
  <c r="L16" i="28" l="1"/>
  <c r="L18" i="28" s="1"/>
  <c r="G20" i="28" s="1"/>
  <c r="I25" i="28" s="1"/>
  <c r="I26" i="28" s="1"/>
  <c r="I20" i="28" l="1"/>
  <c r="H28" i="19" l="1"/>
  <c r="H29" i="18"/>
  <c r="H14" i="19" l="1"/>
  <c r="H35" i="17" l="1"/>
  <c r="H21" i="17" l="1"/>
  <c r="H19" i="17"/>
  <c r="H18" i="17"/>
  <c r="H24" i="17" l="1"/>
  <c r="H20" i="17"/>
  <c r="H30" i="17"/>
  <c r="H25" i="17"/>
  <c r="H28" i="17"/>
  <c r="H26" i="17"/>
  <c r="H15" i="19"/>
  <c r="H10" i="19"/>
  <c r="H21" i="18"/>
  <c r="H20" i="18"/>
  <c r="H13" i="18"/>
  <c r="H32" i="17"/>
  <c r="H11" i="19" l="1"/>
  <c r="H29" i="17"/>
  <c r="H12" i="19"/>
  <c r="H16" i="18"/>
  <c r="H14" i="18"/>
  <c r="H26" i="18" s="1"/>
  <c r="H23" i="18" l="1"/>
  <c r="H15" i="18"/>
  <c r="H25" i="18" s="1"/>
  <c r="H21" i="19"/>
  <c r="H16" i="19"/>
  <c r="I38" i="19" s="1"/>
  <c r="H20" i="19"/>
  <c r="H25" i="19"/>
  <c r="H13" i="19"/>
  <c r="H30" i="19" s="1"/>
  <c r="H22" i="19"/>
  <c r="H24" i="19"/>
  <c r="H26" i="19"/>
  <c r="H23" i="19"/>
  <c r="H19" i="18"/>
  <c r="H27" i="18"/>
  <c r="H22" i="18"/>
  <c r="H24" i="18"/>
  <c r="H33" i="17"/>
  <c r="H27" i="17"/>
  <c r="H31" i="17" s="1"/>
  <c r="H17" i="19" l="1"/>
  <c r="H38" i="19" s="1"/>
  <c r="H27" i="19"/>
  <c r="H29" i="19" s="1"/>
  <c r="H31" i="19" s="1"/>
  <c r="H34" i="17"/>
  <c r="H36" i="17" s="1"/>
  <c r="H38" i="17" s="1"/>
  <c r="H28" i="18"/>
  <c r="H30" i="18" s="1"/>
  <c r="H32" i="18" s="1"/>
  <c r="H34" i="19" l="1"/>
  <c r="H43" i="19" s="1"/>
  <c r="I34" i="19"/>
  <c r="I43" i="19" s="1"/>
  <c r="H46" i="19" l="1"/>
  <c r="H44" i="19"/>
  <c r="H45" i="19"/>
  <c r="I46" i="19"/>
  <c r="I45" i="19"/>
  <c r="I44" i="19"/>
  <c r="I47" i="19" s="1"/>
  <c r="H47" i="19" l="1"/>
  <c r="H48" i="19" s="1"/>
  <c r="H49" i="19" s="1"/>
  <c r="I48" i="19"/>
  <c r="I49" i="19" s="1"/>
  <c r="I50" i="19" l="1"/>
  <c r="I51" i="19" s="1"/>
  <c r="H50" i="19"/>
  <c r="H51" i="19" s="1"/>
</calcChain>
</file>

<file path=xl/comments1.xml><?xml version="1.0" encoding="utf-8"?>
<comments xmlns="http://schemas.openxmlformats.org/spreadsheetml/2006/main">
  <authors>
    <author>Friz, Jürgen (LVWO)</author>
  </authors>
  <commentList>
    <comment ref="A47" authorId="0" shapeId="0">
      <text>
        <r>
          <rPr>
            <b/>
            <sz val="9"/>
            <color indexed="81"/>
            <rFont val="Tahoma"/>
            <family val="2"/>
          </rPr>
          <t>Beim Berühren dieses Feldes mit der Maus geht ein Kommentarfeld auf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Friz, Jürgen (LVWO)</author>
  </authors>
  <commentList>
    <comment ref="B10" authorId="0" shapeId="0">
      <text>
        <r>
          <rPr>
            <b/>
            <sz val="9"/>
            <color indexed="81"/>
            <rFont val="Tahoma"/>
            <family val="2"/>
          </rPr>
          <t>Neuwert der gesamten Brennerei und Maschinen bei Neuanschaffung eingeben. Bei Altmaschinen und alter Brennerei Zeitwert eingeben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1" authorId="0" shapeId="0">
      <text>
        <r>
          <rPr>
            <b/>
            <sz val="9"/>
            <color indexed="81"/>
            <rFont val="Tahoma"/>
            <family val="2"/>
          </rPr>
          <t>Nutzungsdauer bei Neuanschaffung bzw. Restnutzungsdauer bei älteren Maschinen und Anlagen</t>
        </r>
      </text>
    </comment>
    <comment ref="B12" authorId="0" shapeId="0">
      <text>
        <r>
          <rPr>
            <b/>
            <sz val="9"/>
            <color indexed="81"/>
            <rFont val="Tahoma"/>
            <family val="2"/>
          </rPr>
          <t>Neuwert der gesamten Gebäude bei Neuanschaffung eingeben. Bei älteren Gebäuden oder Gebäudeteilen Zeitwert eingeben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3" authorId="0" shapeId="0">
      <text>
        <r>
          <rPr>
            <b/>
            <sz val="9"/>
            <color indexed="81"/>
            <rFont val="Tahoma"/>
            <family val="2"/>
          </rPr>
          <t>Nutzungsdauer bei Neuanschaffung bzw. Restnutzungsdauer bei älteren Gebäuden oder Gebäudeteilen</t>
        </r>
      </text>
    </comment>
    <comment ref="B15" authorId="0" shapeId="0">
      <text>
        <r>
          <rPr>
            <b/>
            <sz val="9"/>
            <color indexed="81"/>
            <rFont val="Tahoma"/>
            <family val="2"/>
          </rPr>
          <t>Wieviele Kontingente brennen Sie im Jahr ab?</t>
        </r>
      </text>
    </comment>
    <comment ref="B16" authorId="0" shapeId="0">
      <text>
        <r>
          <rPr>
            <b/>
            <sz val="9"/>
            <color indexed="81"/>
            <rFont val="Tahoma"/>
            <family val="2"/>
          </rPr>
          <t>Wieviel LA Geist, Feinbrand oder Lohnbrand produzieren Sie pro Jahr</t>
        </r>
      </text>
    </comment>
    <comment ref="B17" authorId="0" shapeId="0">
      <text>
        <r>
          <rPr>
            <b/>
            <sz val="9"/>
            <color indexed="81"/>
            <rFont val="Tahoma"/>
            <family val="2"/>
          </rPr>
          <t>Wieviel Liter füllen Sie im Ø in die Brennblase ein?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Wieviele Abtriebe machen Sie regelmäßig pro Tag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9" authorId="0" shapeId="0">
      <text>
        <r>
          <rPr>
            <b/>
            <sz val="9"/>
            <color indexed="81"/>
            <rFont val="Tahoma"/>
            <family val="2"/>
          </rPr>
          <t>Wie lange brauchen Sie im Ø für einen Brand?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1" authorId="0" shapeId="0">
      <text>
        <r>
          <rPr>
            <b/>
            <sz val="9"/>
            <color indexed="81"/>
            <rFont val="Tahoma"/>
            <family val="2"/>
          </rPr>
          <t>Wieviel LA Ausbeute haben Sie bei dieser Charge?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3" authorId="0" shapeId="0">
      <text>
        <r>
          <rPr>
            <b/>
            <sz val="9"/>
            <color indexed="81"/>
            <rFont val="Tahoma"/>
            <family val="2"/>
          </rPr>
          <t>Wieviel kostet ihrObst in Euro je 
100 kg netto?
Bei Eigenproduktion Zukaufspreis nehmen!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Wieviel kg Obst haben Sie in dieser Charge verarbeitet?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Bei Trester Liter eingeben!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bei Abfindungsbrennereien ca. 0,8- 1,10 Euro
bei Verschlusbrennereien ca. die Hälfte</t>
        </r>
      </text>
    </comment>
    <comment ref="B27" authorId="0" shapeId="0">
      <text>
        <r>
          <rPr>
            <b/>
            <sz val="9"/>
            <color indexed="81"/>
            <rFont val="Tahoma"/>
            <family val="2"/>
          </rPr>
          <t>Abfindungsbrennereien
ca. 0,6- 0,8 Euro je LA
Verschlussbrenereien ca.
Feinbrände ca. 0,19- 0,37
Willi ca. 0,29-0,30
Apfel ca. 0,29
Wein ca. 0,34
Getreide ca. 0,29
Stammwürze ca. 0,21
Rohbrand Trester ca. 0,81</t>
        </r>
      </text>
    </comment>
    <comment ref="B29" authorId="0" shapeId="0">
      <text>
        <r>
          <rPr>
            <b/>
            <sz val="9"/>
            <color indexed="81"/>
            <rFont val="Tahoma"/>
            <family val="2"/>
          </rPr>
          <t>Schlepper mit Anhänger, tägliche Ausbringung   ca. 8 Euro/ Abtrieb
Bei Kanalentsorgung 0 eingeben</t>
        </r>
      </text>
    </comment>
    <comment ref="B30" authorId="0" shapeId="0">
      <text>
        <r>
          <rPr>
            <b/>
            <sz val="9"/>
            <color indexed="81"/>
            <rFont val="Tahoma"/>
            <family val="2"/>
          </rPr>
          <t>Hefe, Säure, Enzym, Antischaum</t>
        </r>
      </text>
    </comment>
    <comment ref="B31" authorId="0" shapeId="0">
      <text>
        <r>
          <rPr>
            <b/>
            <sz val="9"/>
            <color indexed="81"/>
            <rFont val="Tahoma"/>
            <family val="2"/>
          </rPr>
          <t>Wieviel Euro wollen Sie in der Stunde verdienen?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Friz, Jürgen (LVWO)</author>
  </authors>
  <commentList>
    <comment ref="B10" authorId="0" shapeId="0">
      <text>
        <r>
          <rPr>
            <b/>
            <sz val="9"/>
            <color indexed="81"/>
            <rFont val="Tahoma"/>
            <family val="2"/>
          </rPr>
          <t>Neuwert der gesamten Brennerei und Maschinen bei Neuanschaffung eingeben. Bei Altmaschinen und alter Brennerei Zeitwert eingeben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1" authorId="0" shapeId="0">
      <text>
        <r>
          <rPr>
            <b/>
            <sz val="9"/>
            <color indexed="81"/>
            <rFont val="Tahoma"/>
            <family val="2"/>
          </rPr>
          <t>Nutzungsdauer bei Neuanschaffung bzw. Restnutzungsdauer bei älteren Maschinen und Anlagen</t>
        </r>
      </text>
    </comment>
    <comment ref="B12" authorId="0" shapeId="0">
      <text>
        <r>
          <rPr>
            <b/>
            <sz val="9"/>
            <color indexed="81"/>
            <rFont val="Tahoma"/>
            <family val="2"/>
          </rPr>
          <t>Neuwert der gesamten Gebäude bei Neuanschaffung eingeben. Bei älteren Gebäuden oder Gebäudeteilen Zeitwert eingeben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3" authorId="0" shapeId="0">
      <text>
        <r>
          <rPr>
            <b/>
            <sz val="9"/>
            <color indexed="81"/>
            <rFont val="Tahoma"/>
            <family val="2"/>
          </rPr>
          <t>Nutzungsdauer bei Neuanschaffung bzw. Restnutzungsdauer bei älteren Gebäuden oder Gebäudeteilen</t>
        </r>
      </text>
    </comment>
    <comment ref="B15" authorId="0" shapeId="0">
      <text>
        <r>
          <rPr>
            <b/>
            <sz val="9"/>
            <color indexed="81"/>
            <rFont val="Tahoma"/>
            <family val="2"/>
          </rPr>
          <t>Wieviele Kontingente brennen Sie im Jahr ab?</t>
        </r>
      </text>
    </comment>
    <comment ref="B16" authorId="0" shapeId="0">
      <text>
        <r>
          <rPr>
            <b/>
            <sz val="9"/>
            <color indexed="81"/>
            <rFont val="Tahoma"/>
            <family val="2"/>
          </rPr>
          <t>Wieviel LA Geist, Feinbrand oder Lohnbrand produzieren Sie pro Jahr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7" authorId="0" shapeId="0">
      <text>
        <r>
          <rPr>
            <b/>
            <sz val="9"/>
            <color indexed="81"/>
            <rFont val="Tahoma"/>
            <family val="2"/>
          </rPr>
          <t>Wieviel Liter füllen Sie im Ø in die Brennblase ein?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Wieviele Abtriebe machen Sie an einem Tag?</t>
        </r>
      </text>
    </comment>
    <comment ref="B19" authorId="0" shapeId="0">
      <text>
        <r>
          <rPr>
            <b/>
            <sz val="9"/>
            <color indexed="81"/>
            <rFont val="Tahoma"/>
            <family val="2"/>
          </rPr>
          <t>Wie lange brauchen Sie im Ø für einen Brand?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1" authorId="0" shapeId="0">
      <text>
        <r>
          <rPr>
            <b/>
            <sz val="9"/>
            <color indexed="81"/>
            <rFont val="Tahoma"/>
            <family val="2"/>
          </rPr>
          <t>Wieviel LA Ausbeute haben Sie bei dieser Charge?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Beispiel: Sie maischen 100 kg Getreide und zur Verzuckerung nehmen Sie noch 15 kg Malz. Dies gibt dann die Gesamtausbeute.</t>
        </r>
      </text>
    </comment>
    <comment ref="B23" authorId="0" shapeId="0">
      <text>
        <r>
          <rPr>
            <b/>
            <sz val="9"/>
            <color indexed="81"/>
            <rFont val="Tahoma"/>
            <family val="2"/>
          </rPr>
          <t>Wieviel kg Getreide haben Sie in dieser Charge verarbeitet?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24" authorId="0" shapeId="0">
      <text>
        <r>
          <rPr>
            <b/>
            <sz val="9"/>
            <color indexed="81"/>
            <rFont val="Tahoma"/>
            <family val="2"/>
          </rPr>
          <t>Wieviel kg Malz haben Sie in dieser Charge verarbeitet?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Wieviel Euro bezahlen Sie für 100 kg Getreide netto in Euro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7" authorId="0" shapeId="0">
      <text>
        <r>
          <rPr>
            <b/>
            <sz val="9"/>
            <color indexed="81"/>
            <rFont val="Tahoma"/>
            <family val="2"/>
          </rPr>
          <t xml:space="preserve">Wieviel Euro bezahlen Sie für 100 kg Malz netto in Euro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 xml:space="preserve">bei Wassererwärmung in der Brennerei
ca. 7- 9 Euro / 100 kg Getreide Energiekosten
bei Verwendung von Kühlwasser ca. 1 /3 davon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9" authorId="0" shapeId="0">
      <text>
        <r>
          <rPr>
            <b/>
            <sz val="9"/>
            <color indexed="81"/>
            <rFont val="Tahoma"/>
            <family val="2"/>
          </rPr>
          <t>Wasserkosten 2- 3 Euro / 100 kg Getreide
bei Verwendung von warmem Kühlwasser entsprechend weniger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bei Abfindungsbrennereien ca. 0,8- 1,10 Euro
bei Verschlusbrennereien ca. die Hälfte</t>
        </r>
      </text>
    </comment>
    <comment ref="B33" authorId="0" shapeId="0">
      <text>
        <r>
          <rPr>
            <b/>
            <sz val="9"/>
            <color indexed="81"/>
            <rFont val="Tahoma"/>
            <family val="2"/>
          </rPr>
          <t>Abfindungsbrennereien
ca. 0,6- 0,8 Euro je LA
Verschlussbrenereien ca.
Feinbrände ca. 0,19- 0,37
Willi ca. 0,29-0,30
Apfel ca. 0,29
Wein ca. 0,34
Getreide ca. 0,29
Stammwürze ca. 0,21
Rohbrand Trester ca. 0,81</t>
        </r>
      </text>
    </comment>
    <comment ref="B35" authorId="0" shapeId="0">
      <text>
        <r>
          <rPr>
            <b/>
            <sz val="9"/>
            <color indexed="81"/>
            <rFont val="Tahoma"/>
            <family val="2"/>
          </rPr>
          <t>Schlepper mit Anhänger, tägliche Ausbringung   ca. 8 Euro/ Abtrieb
Bei Kanalentsorgung 0 eingeben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Hefe, Säure, Enzym, Antischaum</t>
        </r>
      </text>
    </comment>
    <comment ref="B37" authorId="0" shapeId="0">
      <text>
        <r>
          <rPr>
            <b/>
            <sz val="9"/>
            <color indexed="81"/>
            <rFont val="Tahoma"/>
            <family val="2"/>
          </rPr>
          <t>Wieviel Euro wollen Sie in der Stunde verdienen?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8" authorId="0" shapeId="0">
      <text>
        <r>
          <rPr>
            <b/>
            <sz val="9"/>
            <color indexed="81"/>
            <rFont val="Tahoma"/>
            <family val="2"/>
          </rPr>
          <t>Einmaischen von 115 kg Getreide dauert ca. 5- 6 Stunden. Davon die Hälfte, da man nicht die ganze Zeit dabeibleiben muss!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Friz, Jürgen (LVWO)</author>
  </authors>
  <commentList>
    <comment ref="B10" authorId="0" shapeId="0">
      <text>
        <r>
          <rPr>
            <b/>
            <sz val="9"/>
            <color indexed="81"/>
            <rFont val="Tahoma"/>
            <family val="2"/>
          </rPr>
          <t>Neuwert der gesamten Brennerei und Maschinen bei Neuanschaffung eingeben. Bei Altmaschinen und alter Brennerei Zeitwert eingeben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1" authorId="0" shapeId="0">
      <text>
        <r>
          <rPr>
            <b/>
            <sz val="9"/>
            <color indexed="81"/>
            <rFont val="Tahoma"/>
            <family val="2"/>
          </rPr>
          <t>Nutzungsdauer bei Neuanschaffung bzw. Restnutzungsdauer bei älteren Maschinen und Anlagen</t>
        </r>
      </text>
    </comment>
    <comment ref="B12" authorId="0" shapeId="0">
      <text>
        <r>
          <rPr>
            <b/>
            <sz val="9"/>
            <color indexed="81"/>
            <rFont val="Tahoma"/>
            <family val="2"/>
          </rPr>
          <t>Neuwert der gesamten Gebäude bei Neuanschaffung eingeben. Bei älteren Gebäuden oder Gebäudeteilen Zeitwert eingeben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3" authorId="0" shapeId="0">
      <text>
        <r>
          <rPr>
            <b/>
            <sz val="9"/>
            <color indexed="81"/>
            <rFont val="Tahoma"/>
            <family val="2"/>
          </rPr>
          <t>Nutzungsdauer bei Neuanschaffung bzw. Restnutzungsdauer bei älteren Gebäuden oder Gebäudeteilen</t>
        </r>
      </text>
    </comment>
    <comment ref="B15" authorId="0" shapeId="0">
      <text>
        <r>
          <rPr>
            <b/>
            <sz val="9"/>
            <color indexed="81"/>
            <rFont val="Tahoma"/>
            <family val="2"/>
          </rPr>
          <t>Wieviele Kontingente brennen Sie im Jahr ab?</t>
        </r>
      </text>
    </comment>
    <comment ref="B16" authorId="0" shapeId="0">
      <text>
        <r>
          <rPr>
            <b/>
            <sz val="9"/>
            <color indexed="81"/>
            <rFont val="Tahoma"/>
            <family val="2"/>
          </rPr>
          <t>Wieviel LA Geist, Feinbrand oder Lohnbrand produzieren Sie pro Jahr</t>
        </r>
      </text>
    </comment>
    <comment ref="B17" authorId="0" shapeId="0">
      <text>
        <r>
          <rPr>
            <b/>
            <sz val="9"/>
            <color indexed="81"/>
            <rFont val="Tahoma"/>
            <family val="2"/>
          </rPr>
          <t>Wieviel Liter füllen Sie im Ø in die Brennblase ein?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Wieviele Abtriebe machen Sie regelmäßig pro Tag?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9" authorId="0" shapeId="0">
      <text>
        <r>
          <rPr>
            <b/>
            <sz val="9"/>
            <color indexed="81"/>
            <rFont val="Tahoma"/>
            <family val="2"/>
          </rPr>
          <t>Wie lange brauchen Sie im Ø für einen Brand?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2" authorId="0" shapeId="0">
      <text>
        <r>
          <rPr>
            <b/>
            <sz val="9"/>
            <color indexed="81"/>
            <rFont val="Tahoma"/>
            <family val="2"/>
          </rPr>
          <t xml:space="preserve">Wieviel % Mittellauf von der Gesamtausbeute haben Sie erreicht? 
Beispiel 
Gesamtausbeute 6 LA= 100 %
Mittellauf 3,9 LA
d.h. 6 LA= 100%
       0,06 LA= 1 %
       3,9 LA= 3,9/ 0,06 LA= 65 %
</t>
        </r>
        <r>
          <rPr>
            <b/>
            <sz val="12"/>
            <color indexed="81"/>
            <rFont val="Tahoma"/>
            <family val="2"/>
          </rPr>
          <t>Zahlen aus Ausbeute Feinbrand PC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B23" authorId="0" shapeId="0">
      <text>
        <r>
          <rPr>
            <b/>
            <sz val="12"/>
            <color indexed="81"/>
            <rFont val="Tahoma"/>
            <family val="2"/>
          </rPr>
          <t>Zahlen aus Ausbeute Feinbrand PC
ganz unten, Zeile 41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Wieviel kostet Ihr Rohbrand in Euro je LA      Daten von Rohbrandkalkulation nehmen.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7" authorId="0" shapeId="0">
      <text>
        <r>
          <rPr>
            <b/>
            <sz val="9"/>
            <color indexed="81"/>
            <rFont val="Tahoma"/>
            <family val="2"/>
          </rPr>
          <t xml:space="preserve">Feinbrände ca. 0,25- 0,55 Euro je LA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 xml:space="preserve">Feinbrände ca. 0,20- 0,40 Euro je LA
</t>
        </r>
      </text>
    </comment>
    <comment ref="B30" authorId="0" shapeId="0">
      <text>
        <r>
          <rPr>
            <b/>
            <sz val="9"/>
            <color indexed="81"/>
            <rFont val="Tahoma"/>
            <family val="2"/>
          </rPr>
          <t>Schlepper mit Anhänger, tägliche Ausbringung   ca. 8 Euro/ Abtrieb
Bei Kanalentsorgung 0 eingeben</t>
        </r>
      </text>
    </comment>
    <comment ref="B31" authorId="0" shapeId="0">
      <text>
        <r>
          <rPr>
            <b/>
            <sz val="9"/>
            <color indexed="81"/>
            <rFont val="Tahoma"/>
            <family val="2"/>
          </rPr>
          <t>Hefe, Säure, Enzym, Antischaum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Wieviel Euro wollen Sie in der Stunde verdienen?</t>
        </r>
      </text>
    </comment>
    <comment ref="B33" authorId="0" shapeId="0">
      <text>
        <r>
          <rPr>
            <b/>
            <sz val="9"/>
            <color indexed="81"/>
            <rFont val="Tahoma"/>
            <family val="2"/>
          </rPr>
          <t>aktuellen Tagespreis eingeben</t>
        </r>
      </text>
    </comment>
    <comment ref="C41" authorId="0" shapeId="0">
      <text>
        <r>
          <rPr>
            <b/>
            <sz val="9"/>
            <color indexed="81"/>
            <rFont val="Tahoma"/>
            <family val="2"/>
          </rPr>
          <t>je Liter ca. 0,12 Euro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Anhand der verbrauchten Filterschichten berechnen</t>
        </r>
      </text>
    </comment>
    <comment ref="B43" authorId="0" shapeId="0">
      <text>
        <r>
          <rPr>
            <b/>
            <sz val="9"/>
            <color indexed="81"/>
            <rFont val="Tahoma"/>
            <family val="2"/>
          </rPr>
          <t xml:space="preserve">tatsächlich benötigte Zeit stoppen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44" authorId="0" shapeId="0">
      <text>
        <r>
          <rPr>
            <b/>
            <sz val="9"/>
            <color indexed="81"/>
            <rFont val="Tahoma"/>
            <family val="2"/>
          </rPr>
          <t>tatsächlich benötigte Zeit stoppen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5" authorId="0" shapeId="0">
      <text>
        <r>
          <rPr>
            <b/>
            <sz val="9"/>
            <color indexed="81"/>
            <rFont val="Tahoma"/>
            <family val="2"/>
          </rPr>
          <t xml:space="preserve">tatsächlich benötigte Zeit stoppen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46" authorId="0" shapeId="0">
      <text>
        <r>
          <rPr>
            <b/>
            <sz val="9"/>
            <color indexed="81"/>
            <rFont val="Tahoma"/>
            <family val="2"/>
          </rPr>
          <t>tatsächlich benötigte Zeit stoppen</t>
        </r>
      </text>
    </comment>
    <comment ref="B47" authorId="0" shapeId="0">
      <text>
        <r>
          <rPr>
            <b/>
            <sz val="9"/>
            <color indexed="81"/>
            <rFont val="Tahoma"/>
            <family val="2"/>
          </rPr>
          <t>15-20 % von den Vollkosten netto</t>
        </r>
      </text>
    </comment>
    <comment ref="B48" authorId="0" shapeId="0">
      <text>
        <r>
          <rPr>
            <b/>
            <sz val="9"/>
            <color indexed="81"/>
            <rFont val="Tahoma"/>
            <family val="2"/>
          </rPr>
          <t>z.B. Verkaufsraum, Verschiedene Versicherungen, Telekommunikation, Wartungsverträge, Steuerberater, Berufsverbände, Grundsteuer und andere nicht direkt zuordenbare Kosten
5- 20% von den Vollkosten netto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49" authorId="0" shapeId="0">
      <text>
        <r>
          <rPr>
            <b/>
            <sz val="9"/>
            <color indexed="81"/>
            <rFont val="Tahoma"/>
            <family val="2"/>
          </rPr>
          <t xml:space="preserve">reine Kosten für das Marketing, z. B. Entwicklung einer Marke, bestimmte Marketingaktionen, Weiterentwicklung von Etiketten oder der Marke.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50" authorId="0" shapeId="0">
      <text>
        <r>
          <rPr>
            <b/>
            <sz val="9"/>
            <color indexed="81"/>
            <rFont val="Tahoma"/>
            <family val="2"/>
          </rPr>
          <t>Rabatt für Wiederverkäufer
ca. 20- 50%
Provision für Handelsvertreter
ca. 8- 10%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51" authorId="0" shapeId="0">
      <text>
        <r>
          <rPr>
            <b/>
            <sz val="9"/>
            <color indexed="81"/>
            <rFont val="Tahoma"/>
            <family val="2"/>
          </rPr>
          <t xml:space="preserve">aktuellen Mwst. Satz eingeben
</t>
        </r>
      </text>
    </comment>
  </commentList>
</comments>
</file>

<file path=xl/comments5.xml><?xml version="1.0" encoding="utf-8"?>
<comments xmlns="http://schemas.openxmlformats.org/spreadsheetml/2006/main">
  <authors>
    <author>Friz, Jürgen (LVWO)</author>
  </authors>
  <commentList>
    <comment ref="B12" authorId="0" shapeId="0">
      <text>
        <r>
          <rPr>
            <b/>
            <sz val="9"/>
            <color rgb="FF000000"/>
            <rFont val="Tahoma"/>
            <family val="2"/>
          </rPr>
          <t>Zahl aus Tabellenblatt Feinbrände je LA nehmen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b/>
            <sz val="9"/>
            <color rgb="FF000000"/>
            <rFont val="Tahoma"/>
            <family val="2"/>
          </rPr>
          <t>oder Preis aus Zukauf nehmen</t>
        </r>
      </text>
    </comment>
    <comment ref="B16" authorId="0" shapeId="0">
      <text>
        <r>
          <rPr>
            <b/>
            <sz val="9"/>
            <color rgb="FF000000"/>
            <rFont val="Tahoma"/>
            <family val="2"/>
          </rPr>
          <t>Wieviel Euro wollen Sie in der Stunde verdienen?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B25" authorId="0" shapeId="0">
      <text>
        <r>
          <rPr>
            <b/>
            <sz val="9"/>
            <color rgb="FF000000"/>
            <rFont val="Tahoma"/>
            <family val="2"/>
          </rPr>
          <t>Wie hoch ist Ihr jährlicher Aufwand das Holzfass zu kontrollieren (Dichtigkeit und sensorisch)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rgb="FF000000"/>
            <rFont val="Tahoma"/>
            <family val="2"/>
          </rPr>
          <t>aktuellen Zinssatz eingeben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B27" authorId="0" shapeId="0">
      <text>
        <r>
          <rPr>
            <b/>
            <sz val="9"/>
            <color rgb="FF000000"/>
            <rFont val="Tahoma"/>
            <family val="2"/>
          </rPr>
          <t xml:space="preserve">Lagerverluste in % eingeben. Im 1. Jahr mehr, dann fallend, je nach Lagerbedingungen.
Bei nur 1 jähriger Lagerung bei den Restjahren
0 eintragen
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rgb="FF000000"/>
            <rFont val="Tahoma"/>
            <family val="2"/>
          </rPr>
          <t xml:space="preserve">Lagerverluste in % eingeben. Im 1. Jahr mehr, dann fallend, je nach Lagerbedingungen.
Bei nur 1 jähriger Lagerung bei den Restjahren
0 eintragen
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B29" authorId="0" shapeId="0">
      <text>
        <r>
          <rPr>
            <b/>
            <sz val="9"/>
            <color rgb="FF000000"/>
            <rFont val="Tahoma"/>
            <family val="2"/>
          </rPr>
          <t xml:space="preserve">Lagerverluste in % eingeben. Im 1. Jahr mehr, dann fallend, je nach Lagerbedingungen.
Bei nur 1 jähriger Lagerung bei den Restjahren
0 eintragen
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B30" authorId="0" shapeId="0">
      <text>
        <r>
          <rPr>
            <b/>
            <sz val="9"/>
            <color rgb="FF000000"/>
            <rFont val="Tahoma"/>
            <family val="2"/>
          </rPr>
          <t xml:space="preserve">Lagerverluste in % eingeben. Im 1. Jahr mehr, dann fallend, je nach Lagerbedingungen.
Bei nur 1 jähriger Lagerung bei den Restjahren
0 eintragen
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B31" authorId="0" shapeId="0">
      <text>
        <r>
          <rPr>
            <b/>
            <sz val="9"/>
            <color rgb="FF000000"/>
            <rFont val="Tahoma"/>
            <family val="2"/>
          </rPr>
          <t xml:space="preserve">Lagerverluste in % eingeben. Im 1. Jahr mehr, dann fallend, je nach Lagerbedingungen.
Bei nur 1 jähriger Lagerung bei den Restjahren
0 eintragen
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rgb="FF000000"/>
            <rFont val="Tahoma"/>
            <family val="2"/>
          </rPr>
          <t xml:space="preserve">Lagerverluste in % eingeben. Im 1. Jahr mehr, dann fallend, je nach Lagerbedingungen.
Bei nur 1 jähriger Lagerung bei den Restjahren
0 eintragen
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B33" authorId="0" shapeId="0">
      <text>
        <r>
          <rPr>
            <b/>
            <sz val="9"/>
            <color rgb="FF000000"/>
            <rFont val="Tahoma"/>
            <family val="2"/>
          </rPr>
          <t xml:space="preserve">Lagerverluste in % eingeben. Im 1. Jahr mehr, dann fallend, je nach Lagerbedingungen.
Bei nur 1 jähriger Lagerung bei den Restjahren
0 eintragen
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rgb="FF000000"/>
            <rFont val="Tahoma"/>
            <family val="2"/>
          </rPr>
          <t xml:space="preserve">Lagerverluste in % eingeben. Im 1. Jahr mehr, dann fallend, je nach Lagerbedingungen.
Bei nur 1 jähriger Lagerung bei den Restjahren
0 eintragen
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B35" authorId="0" shapeId="0">
      <text>
        <r>
          <rPr>
            <b/>
            <sz val="9"/>
            <color rgb="FF000000"/>
            <rFont val="Tahoma"/>
            <family val="2"/>
          </rPr>
          <t xml:space="preserve">Lagerverluste in % eingeben. Im 1. Jahr mehr, dann fallend, je nach Lagerbedingungen.
Bei nur 1 jähriger Lagerung bei den Restjahren
0 eintragen
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rgb="FF000000"/>
            <rFont val="Tahoma"/>
            <family val="2"/>
          </rPr>
          <t xml:space="preserve">Lagerverluste in % eingeben. Im 1. Jahr mehr, dann fallend, je nach Lagerbedingungen.
Bei nur 1 jähriger Lagerung bei den Restjahren
0 eintragen
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B38" authorId="0" shapeId="0">
      <text>
        <r>
          <rPr>
            <b/>
            <sz val="9"/>
            <color indexed="81"/>
            <rFont val="Tahoma"/>
            <family val="2"/>
          </rPr>
          <t>ca. 0,12 €/ Liter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1" authorId="0" shapeId="0">
      <text>
        <r>
          <rPr>
            <b/>
            <sz val="9"/>
            <color rgb="FF000000"/>
            <rFont val="Tahoma"/>
            <family val="2"/>
          </rPr>
          <t xml:space="preserve">tatsächlich benötigte Zeit stoppen
</t>
        </r>
      </text>
    </comment>
    <comment ref="B42" authorId="0" shapeId="0">
      <text>
        <r>
          <rPr>
            <b/>
            <sz val="9"/>
            <color rgb="FF000000"/>
            <rFont val="Tahoma"/>
            <family val="2"/>
          </rPr>
          <t xml:space="preserve">tatsächlich benötigte Zeit stoppen
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B43" authorId="0" shapeId="0">
      <text>
        <r>
          <rPr>
            <b/>
            <sz val="9"/>
            <color rgb="FF000000"/>
            <rFont val="Tahoma"/>
            <family val="2"/>
          </rPr>
          <t xml:space="preserve">15-20 % von den Vollkosten netto
</t>
        </r>
      </text>
    </comment>
    <comment ref="B44" authorId="0" shapeId="0">
      <text>
        <r>
          <rPr>
            <b/>
            <sz val="9"/>
            <color rgb="FF000000"/>
            <rFont val="Tahoma"/>
            <family val="2"/>
          </rPr>
          <t>z.B. Verkaufsraum, Verschiedene Versicherungen, Telekommunikation, Wartungsverträge, Steuerberater, Berufsverbände, Grundsteuer und andere nicht direkt zuordenbare Kosten
5- 15% von den Vollkosten netto</t>
        </r>
      </text>
    </comment>
    <comment ref="C45" authorId="0" shapeId="0">
      <text>
        <r>
          <rPr>
            <b/>
            <sz val="9"/>
            <color indexed="81"/>
            <rFont val="Tahoma"/>
            <family val="2"/>
          </rPr>
          <t>reine Kosten für das Marketing, z. B. Entwicklung einer Marke, bestimmte Marketingaktionen, Weiterentwicklung von Etiketten oder der Marke.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46" authorId="0" shapeId="0">
      <text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Rabatt für Wiederverkäufer
ca. 20- 50%
Provision für Handelsvertreter
ca. 8- 10%</t>
        </r>
      </text>
    </comment>
    <comment ref="B47" authorId="0" shapeId="0">
      <text>
        <r>
          <rPr>
            <b/>
            <sz val="9"/>
            <color rgb="FF000000"/>
            <rFont val="Tahoma"/>
            <family val="2"/>
          </rPr>
          <t xml:space="preserve">aktuellen Mwst. Satz eingeben
</t>
        </r>
        <r>
          <rPr>
            <sz val="9"/>
            <color rgb="FF000000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<sst xmlns="http://schemas.openxmlformats.org/spreadsheetml/2006/main" count="377" uniqueCount="260">
  <si>
    <t>Kontingent</t>
  </si>
  <si>
    <t>Füllmenge je Abtrieb</t>
  </si>
  <si>
    <t>Füllmenge</t>
  </si>
  <si>
    <t>Abtriebe je Tag</t>
  </si>
  <si>
    <t>Dauer je Abtrieb in Stunden</t>
  </si>
  <si>
    <t>Dauer</t>
  </si>
  <si>
    <t>Tasächliche Ausbeute in LA/ 100 L Maische</t>
  </si>
  <si>
    <t>Kontingent, 1+ 1 vereinfachtes, 1+ 2 vereinfachte</t>
  </si>
  <si>
    <t>Ausbeutesatz lt. amtlicher Ausbeute</t>
  </si>
  <si>
    <t>Drop Down Menü</t>
  </si>
  <si>
    <t>Manuelle Eingabe</t>
  </si>
  <si>
    <t>Flaschengöße</t>
  </si>
  <si>
    <t>Flaschengröße in der vermarktet werden soll in Liter</t>
  </si>
  <si>
    <t>Kosten des Obstes je 100 kg in €</t>
  </si>
  <si>
    <t>Verarbeitete Obstmenge dieser Charge in kg</t>
  </si>
  <si>
    <t>Nutzungsdauer in Jahren</t>
  </si>
  <si>
    <t>Zeitaufwand für das Verkaufen je Flasche in min.</t>
  </si>
  <si>
    <t>Stundenleistung beim Einmaischen in kg</t>
  </si>
  <si>
    <t>Verkaufsfähiges Destillat dieser Charge in Liter</t>
  </si>
  <si>
    <t>alle Euro Angaben Netto</t>
  </si>
  <si>
    <t>Erzeugte Menge Rohalkohol dieser Charge in LA</t>
  </si>
  <si>
    <t>Stromkosten pauschal 3 €/ Tag</t>
  </si>
  <si>
    <t>Kosten des Obstes</t>
  </si>
  <si>
    <t>Wasserkosten</t>
  </si>
  <si>
    <t>Stromkosten</t>
  </si>
  <si>
    <t>Schlempebeseitigung</t>
  </si>
  <si>
    <t>Kosten der Zusatzstoffe</t>
  </si>
  <si>
    <t>Flaschenkosten</t>
  </si>
  <si>
    <t>Lohnkosten Maischen</t>
  </si>
  <si>
    <t>Lohnkosten Brennen</t>
  </si>
  <si>
    <t>Lohnkosten Verkaufen</t>
  </si>
  <si>
    <t>Lohnkosten Abfüllen/ fertigmachen</t>
  </si>
  <si>
    <t>Liter Maische dieser Charge</t>
  </si>
  <si>
    <t>Zeitaufwand für Abfüllen und Etikettieren je Flasche in min.</t>
  </si>
  <si>
    <t>Zwischensumme</t>
  </si>
  <si>
    <t>Wasserkosten in €/ LA bezogen auf Mittellauf</t>
  </si>
  <si>
    <t>Drop Down Menü, aus dem ausgewählt werden kann.</t>
  </si>
  <si>
    <t>Je genauer die Eingabe, desto genauer das Ergebnis</t>
  </si>
  <si>
    <t>Gebäudekosten anteilig an Brennerei</t>
  </si>
  <si>
    <t>Verkaufspreis netto</t>
  </si>
  <si>
    <t>Gewinnzuschlag in %</t>
  </si>
  <si>
    <t>Die gelben und orangen Felder sind mit eigenen, möglichst genauen Zahlen zu füllen.</t>
  </si>
  <si>
    <t>Die grünen Felder sind Ergebnisfelder. Hinter den orangen Feldern steckt ein</t>
  </si>
  <si>
    <t>Vollkosten netto</t>
  </si>
  <si>
    <t>Kosten von Zusatzstoffen (Hefe, Säure…) je 100 l Maische in €</t>
  </si>
  <si>
    <t>Lohnansatz/ Stundenlohn des Brenners/ Helfers je Std. in €</t>
  </si>
  <si>
    <t>Energiekosten Heizung</t>
  </si>
  <si>
    <t>Mwst. in % beim Verkauf</t>
  </si>
  <si>
    <t>Anschaffungskosten der Brennerei  inkl. aller Maschinen gesamt</t>
  </si>
  <si>
    <t>Einkaufspreis der Flasche pro Stück in €</t>
  </si>
  <si>
    <t>Einkaufspreis des Verschlusses pro Stück in €</t>
  </si>
  <si>
    <t>Einkaufspreis der Flaschenausstattung (Etikett, Kapsel….) pro Stück in €</t>
  </si>
  <si>
    <t>Verkaufspreis Vor- und Nachlauf an Händler in €/ LA</t>
  </si>
  <si>
    <t>Wieviel % der Ausbeute sind selbstvermarktungsfähig?</t>
  </si>
  <si>
    <t>Kosten des Getreides</t>
  </si>
  <si>
    <t>Verarbeitete Getreidemenge dieser Charge in kg inkl. Malz</t>
  </si>
  <si>
    <t xml:space="preserve">Variable Kosten je LA                                                  </t>
  </si>
  <si>
    <t>Variable Kosten je LA</t>
  </si>
  <si>
    <t>Anteil Festkosten je LA</t>
  </si>
  <si>
    <t>Vollkosten netto je LA</t>
  </si>
  <si>
    <t>LA</t>
  </si>
  <si>
    <t xml:space="preserve">Wasserkosten in €/ LA </t>
  </si>
  <si>
    <t>Verkauf der Vor- und Nachläufe an Händler pro LA</t>
  </si>
  <si>
    <t>Füllmenge je Abtrieb regelmäßig</t>
  </si>
  <si>
    <t>Gesamtabtriebe dieser Charge</t>
  </si>
  <si>
    <t>Ausbeutesatz lt. amtlicher Ausbeute 100 kg Getreide+ 15% Malz</t>
  </si>
  <si>
    <t>Tasächliche Ausbeute in LA/ 100 kg Getreide+ 15% Malz</t>
  </si>
  <si>
    <t>Kosten des geschroteten Getreides je 100 kg in €</t>
  </si>
  <si>
    <t>Sorte:</t>
  </si>
  <si>
    <t>Vollkostenkalkulation für Rohbrandverfahren Getreide in der Abfindung</t>
  </si>
  <si>
    <t>Kosten des Rohbrandes je LA netto</t>
  </si>
  <si>
    <t>Vollkostenkalkulation für Rohbrandverfahren Obst in der Abfindung</t>
  </si>
  <si>
    <t>Vollkostenkalkulation für Feinbrandverfahren in der Abfindung</t>
  </si>
  <si>
    <t>Gesamtkosten des Rohbrandes</t>
  </si>
  <si>
    <t>Tatsächliche Menge Mittellauf zur weiteren Verwendung in LA</t>
  </si>
  <si>
    <t>Tatsächliche Menge Vor-und Nachlauf an Händler in LA</t>
  </si>
  <si>
    <t>Alkoholverlust in LA</t>
  </si>
  <si>
    <t>Feinbrandabtriebe je Tag</t>
  </si>
  <si>
    <t>Dauer des Feinbrandes in Stunden</t>
  </si>
  <si>
    <t>Wieviel Liter Rohbrand haben Sie für diese Charge?</t>
  </si>
  <si>
    <t>Wieviel % vol hat dieser Rohbrand?</t>
  </si>
  <si>
    <t>Materialkosten vom Rohbrand</t>
  </si>
  <si>
    <t>Alkoholverlust beim Feinbrennen</t>
  </si>
  <si>
    <t>Wieviel % vol soll das verkaufsfähige Destillat haben?</t>
  </si>
  <si>
    <t>Kosten des Rohbrandes in €/ LA netto (siehe Rohbrand)</t>
  </si>
  <si>
    <t>Kosten von Zusatzstoffen (Hefe, Säure…) je 100 l Rohbrand in €</t>
  </si>
  <si>
    <t>Wieviel LA Geist/ Feinbr./ Lohnbr. werden im Jahr im Ø produziert?</t>
  </si>
  <si>
    <t xml:space="preserve">Datum: </t>
  </si>
  <si>
    <t>Registriernr. Zoll:</t>
  </si>
  <si>
    <t>Beginn:</t>
  </si>
  <si>
    <t>Ende:</t>
  </si>
  <si>
    <t>Charge:</t>
  </si>
  <si>
    <t>L</t>
  </si>
  <si>
    <t>% vol</t>
  </si>
  <si>
    <t>1. Abtrieb</t>
  </si>
  <si>
    <t>Vorlauf</t>
  </si>
  <si>
    <t>Mittellauf</t>
  </si>
  <si>
    <t>2. Abtrieb</t>
  </si>
  <si>
    <t>3. Abtrieb</t>
  </si>
  <si>
    <t>4. Abtrieb</t>
  </si>
  <si>
    <t>LA Mittellauf</t>
  </si>
  <si>
    <t>Mittellaufanteil</t>
  </si>
  <si>
    <t>LA gesamt: 100</t>
  </si>
  <si>
    <t>% Mittelllaufanteil</t>
  </si>
  <si>
    <t>Verarbeitete Malzmenge dieser Charge in kg steuerfrei</t>
  </si>
  <si>
    <t>Kosten des geschroteten Malzes je 100 kg in € netto</t>
  </si>
  <si>
    <t>Energiekosten beim Einmaischen je 100 kg Getreide in €</t>
  </si>
  <si>
    <t>Wasserkosten beim Einmaischen je 100 kg Getreide in €</t>
  </si>
  <si>
    <t>Alkoholsteuer je LA</t>
  </si>
  <si>
    <t>Endergebnis</t>
  </si>
  <si>
    <t>Zwischenergebnis</t>
  </si>
  <si>
    <t>Eine Kalkulationshilfe der                       STAATL. LEHR- UND VERSUCHSANSTALT</t>
  </si>
  <si>
    <t xml:space="preserve">                                                                      FÜR WEIN- UND OBSTBAU WEINSBERG</t>
  </si>
  <si>
    <t xml:space="preserve">Energiekosten der Heizung in €/ LA </t>
  </si>
  <si>
    <t>Variable Kosten der Schlempebeseitigung je Abtrieb</t>
  </si>
  <si>
    <t>Alkoholsteuer</t>
  </si>
  <si>
    <t>Tatsächliche Alkoholsteuer/ LA</t>
  </si>
  <si>
    <t xml:space="preserve">Variable Kosten je LA verkaufsfähige Ware                                                 </t>
  </si>
  <si>
    <t>je LA</t>
  </si>
  <si>
    <t>Kosten des Produktes je LA netto ohne Vermarktungskosten</t>
  </si>
  <si>
    <t>Kosten je Flasche                                                                     a. Liter</t>
  </si>
  <si>
    <t>Destillat</t>
  </si>
  <si>
    <t>Mehrwertsteuer</t>
  </si>
  <si>
    <t>Endverkaufspreis je Flasche (brutto)</t>
  </si>
  <si>
    <t>Eingesetzte Menge LA</t>
  </si>
  <si>
    <t>Alkoholverlust</t>
  </si>
  <si>
    <t>abzügl. Ausbeute gesamt</t>
  </si>
  <si>
    <t>Gesamtmenge Rohalkohol dieser Charge in LA vor dem Feinbrand</t>
  </si>
  <si>
    <t>Alkoholverlust beim Feinbrennen in LA</t>
  </si>
  <si>
    <t xml:space="preserve">Vollkostenkalkulation für Holzfasslagerung in der Abfindung </t>
  </si>
  <si>
    <t>Die grünen Felder sind Zwischenergebnisfelder. Hinter den orangen Feldern steckt ein</t>
  </si>
  <si>
    <t>Gesamtkosten Rohalkohol bei der Einlagerung in €/ LA</t>
  </si>
  <si>
    <t xml:space="preserve">Die Menge Rohdestillat bei Einlagerung in LA kann je nach Fassgrösse </t>
  </si>
  <si>
    <t xml:space="preserve">unabgängig eingegeben werden. Den Preis je LA nehmen Sie vom </t>
  </si>
  <si>
    <t>Wieviel % vol soll das verkaufsfertige Fassdestillat haben?</t>
  </si>
  <si>
    <t>Gesamtkosten Rohalkohol bei dieser Einlagerung in €</t>
  </si>
  <si>
    <t>Gesamtmenge Rohalkohol bei der Einlagerung in LA</t>
  </si>
  <si>
    <t>Gesamtmenge Fassdestillat bei Fassentnahme in LA</t>
  </si>
  <si>
    <t>Verluste durch Holzfasslagerung (Angel Share) in LA</t>
  </si>
  <si>
    <t>Inhalt hat Ihres Holzfasses? (Nur Info für Sie, keine Auswirkung)</t>
  </si>
  <si>
    <t>Verkaufsfähiges Fassdestillat dieser Charge in Liter</t>
  </si>
  <si>
    <t>Einlagerung von Destillat ins Holzfass in LA</t>
  </si>
  <si>
    <t>Kosten Ihres Holzfasses bei der Anschaffung netto in €?</t>
  </si>
  <si>
    <t>Anzahl der Füllungen Ihres Fasses? (Nur Info für Sie, keine Auswirkung)</t>
  </si>
  <si>
    <t>Dauer des Holzfassmanagementes in Std/ Jahr/ Fass</t>
  </si>
  <si>
    <t>Lagerverlust 1. Jahr</t>
  </si>
  <si>
    <t>Lagerverlust 2. Jahr</t>
  </si>
  <si>
    <t>Verzinsung des eingelagerten Rohalkohols von Pos. 23</t>
  </si>
  <si>
    <t>Lagerverlust 3. Jahr</t>
  </si>
  <si>
    <t>Lagerverlust 4. Jahr</t>
  </si>
  <si>
    <t>Lohnkosten Holzfassmanagement</t>
  </si>
  <si>
    <t>Lagerverlust 5. Jahr</t>
  </si>
  <si>
    <t>Lagerverlust 6. Jahr</t>
  </si>
  <si>
    <t>Lagerverlust 7. Jahr</t>
  </si>
  <si>
    <t>Lagerverlust 8. Jahr</t>
  </si>
  <si>
    <t>Lagerverlust 9. Jahr</t>
  </si>
  <si>
    <t>Lagerverlust 10. Jahr</t>
  </si>
  <si>
    <t>Zinssatz für den eingelagerten Rohalkohol</t>
  </si>
  <si>
    <r>
      <t xml:space="preserve">Lohnansatz/ Stundenlohn des Brenners/ Helfers  </t>
    </r>
    <r>
      <rPr>
        <sz val="11"/>
        <rFont val="Arial"/>
        <family val="2"/>
      </rPr>
      <t>in €</t>
    </r>
    <r>
      <rPr>
        <sz val="11"/>
        <color rgb="FFFF0000"/>
        <rFont val="Arial"/>
        <family val="2"/>
      </rPr>
      <t xml:space="preserve"> </t>
    </r>
    <r>
      <rPr>
        <sz val="11"/>
        <color theme="1"/>
        <rFont val="Arial"/>
        <family val="2"/>
      </rPr>
      <t>je Std.</t>
    </r>
  </si>
  <si>
    <r>
      <t xml:space="preserve">Einkaufspreis der Flasche in €  </t>
    </r>
    <r>
      <rPr>
        <sz val="11"/>
        <rFont val="Arial"/>
        <family val="2"/>
      </rPr>
      <t>pro Stück</t>
    </r>
  </si>
  <si>
    <r>
      <t xml:space="preserve">Einkaufspreis des Verschlusses in € </t>
    </r>
    <r>
      <rPr>
        <sz val="11"/>
        <rFont val="Arial"/>
        <family val="2"/>
      </rPr>
      <t>pro Stück</t>
    </r>
    <r>
      <rPr>
        <sz val="11"/>
        <color rgb="FFFF0000"/>
        <rFont val="Arial"/>
        <family val="2"/>
      </rPr>
      <t xml:space="preserve"> </t>
    </r>
  </si>
  <si>
    <r>
      <t xml:space="preserve">Einkaufspreis der Flaschenausst. (Etikett, Kapsel….)  </t>
    </r>
    <r>
      <rPr>
        <sz val="11"/>
        <rFont val="Arial"/>
        <family val="2"/>
      </rPr>
      <t>in €</t>
    </r>
    <r>
      <rPr>
        <sz val="11"/>
        <color rgb="FFFF0000"/>
        <rFont val="Arial"/>
        <family val="2"/>
      </rPr>
      <t xml:space="preserve"> </t>
    </r>
    <r>
      <rPr>
        <sz val="11"/>
        <color theme="1"/>
        <rFont val="Arial"/>
        <family val="2"/>
      </rPr>
      <t>pro Stück</t>
    </r>
  </si>
  <si>
    <r>
      <t>Mwst.</t>
    </r>
    <r>
      <rPr>
        <sz val="11"/>
        <color rgb="FFFF0000"/>
        <rFont val="Arial"/>
        <family val="2"/>
      </rPr>
      <t xml:space="preserve"> </t>
    </r>
    <r>
      <rPr>
        <sz val="11"/>
        <rFont val="Arial"/>
        <family val="2"/>
      </rPr>
      <t>beim Verkauf</t>
    </r>
    <r>
      <rPr>
        <sz val="11"/>
        <color theme="1"/>
        <rFont val="Arial"/>
        <family val="2"/>
      </rPr>
      <t xml:space="preserve"> in %</t>
    </r>
  </si>
  <si>
    <t>Füllmenge je Abtrieb bei Feinbränden regelmäßig</t>
  </si>
  <si>
    <t>Tabellenblatt "Feinbrände" oder bei Zukauf den Zukaufspreis</t>
  </si>
  <si>
    <t>Alkoholkosten tatsächlich (Angel share eingerechnet)</t>
  </si>
  <si>
    <r>
      <t xml:space="preserve">Festkosten </t>
    </r>
    <r>
      <rPr>
        <sz val="11"/>
        <rFont val="Arial"/>
        <family val="2"/>
      </rPr>
      <t>des Holzfasses</t>
    </r>
    <r>
      <rPr>
        <sz val="11"/>
        <color rgb="FFFF0000"/>
        <rFont val="Arial"/>
        <family val="2"/>
      </rPr>
      <t>,</t>
    </r>
    <r>
      <rPr>
        <sz val="11"/>
        <color theme="1"/>
        <rFont val="Arial"/>
        <family val="2"/>
      </rPr>
      <t xml:space="preserve"> gerechnet auf 3 x 5 Jahre Nutzung</t>
    </r>
  </si>
  <si>
    <t>Eingesetzte Menge LA Rohbrand</t>
  </si>
  <si>
    <t>Allgemeine Bedienungsanleitung</t>
  </si>
  <si>
    <t>einzusetzen um möglichst genaue Ergebnisse zu erhalten.</t>
  </si>
  <si>
    <t>Eine noch genauere Erfassung wäre möglich, dann wäre aber die Einfachheit nicht mehr gegeben</t>
  </si>
  <si>
    <t>Die Kosten je Flasche werden dann anhand der Kosten</t>
  </si>
  <si>
    <t>je LA (Liter Alkohol 100 %) berechnet.</t>
  </si>
  <si>
    <t>Holzfasslagerung:</t>
  </si>
  <si>
    <t xml:space="preserve">Hier kann der Brenner seine Kosten je Flasche anhand seiner </t>
  </si>
  <si>
    <t>Angaben für die Holzfasslagerung berechnen.</t>
  </si>
  <si>
    <t>Farbliche Kennzeichnung der verschiedenen Felder:</t>
  </si>
  <si>
    <t>Hinter diesen Feldern steckt ein Drop Down Menü</t>
  </si>
  <si>
    <t>ein Wert ausgewählt werden.</t>
  </si>
  <si>
    <t>Je genauer die Eingabe, desto genauer das Ergebnis.</t>
  </si>
  <si>
    <t>Diese Felder sind Zwischenergebnisse</t>
  </si>
  <si>
    <t>Sie können nicht verändert werden.</t>
  </si>
  <si>
    <t xml:space="preserve">Ergebnisfelder Kosten je LA, bzw. Kosten je Flasche </t>
  </si>
  <si>
    <t xml:space="preserve">Ecke) mit der Maus geht ein Kommentarfeld auf. Hier sind Daten oder Hinweise </t>
  </si>
  <si>
    <t>hinterlegt.</t>
  </si>
  <si>
    <t xml:space="preserve">Festkostenberechnung: </t>
  </si>
  <si>
    <t xml:space="preserve">Abschreibung: Brennerei- und Gebäudekosten (Pos. 1 und Pos. 3) werden durch die Jahre </t>
  </si>
  <si>
    <t xml:space="preserve"> (Pos. 2 und Pos. 4) geteilt. </t>
  </si>
  <si>
    <t>Unterhalt und Versicherung: Hier werden jährlich 1,5 % vom Anschaffungswert angesetzt</t>
  </si>
  <si>
    <t>Zinsansatz: Hier werden jährlich 0,5 % vom Anschaffungswert angesetzt</t>
  </si>
  <si>
    <t xml:space="preserve">                   (Anschaffungswert / 2 x 1%)</t>
  </si>
  <si>
    <t xml:space="preserve">Die Summe dieser jährlichen Beträge aus Abschreibung, Unterhalt und Versicherung und </t>
  </si>
  <si>
    <t>Zinsansatz werden dann durch die produzierten Liter Alkohol (Pos. 5+ Pos. 6) geteilt.</t>
  </si>
  <si>
    <t>Bei Fragen, Wünschen und Anmerkungen wenden Sie sich bitte per Mail an:</t>
  </si>
  <si>
    <t>juergen.friz@lvwo.bwl.de</t>
  </si>
  <si>
    <t>Die Benutzung der Kalkulationshilfe erfolgt ohne Gewähr!!!!!</t>
  </si>
  <si>
    <r>
      <t xml:space="preserve">Bei der Erstellung dieser Berechnungsdateien wurde auf eine </t>
    </r>
    <r>
      <rPr>
        <b/>
        <sz val="11"/>
        <color theme="1"/>
        <rFont val="Arial"/>
        <family val="2"/>
      </rPr>
      <t xml:space="preserve">einfache und nicht zu </t>
    </r>
  </si>
  <si>
    <r>
      <rPr>
        <b/>
        <sz val="11"/>
        <color theme="1"/>
        <rFont val="Arial"/>
        <family val="2"/>
      </rPr>
      <t>umfangreiche</t>
    </r>
    <r>
      <rPr>
        <sz val="11"/>
        <color theme="1"/>
        <rFont val="Arial"/>
        <family val="2"/>
      </rPr>
      <t xml:space="preserve"> </t>
    </r>
    <r>
      <rPr>
        <b/>
        <sz val="11"/>
        <color theme="1"/>
        <rFont val="Arial"/>
        <family val="2"/>
      </rPr>
      <t>Datenerhebung</t>
    </r>
    <r>
      <rPr>
        <sz val="11"/>
        <color theme="1"/>
        <rFont val="Arial"/>
        <family val="2"/>
      </rPr>
      <t xml:space="preserve"> Wert gelegt. Ziel war es trotzdem möglichst genaue Zahlen </t>
    </r>
  </si>
  <si>
    <r>
      <t xml:space="preserve">Auf das Feld klicken, dann erscheint ein Pfeil. </t>
    </r>
    <r>
      <rPr>
        <sz val="11"/>
        <rFont val="Arial"/>
        <family val="2"/>
      </rPr>
      <t xml:space="preserve">Auf den Pfeil klicken, dann kann hier </t>
    </r>
  </si>
  <si>
    <r>
      <t>Diese Felder sind mit möglichst genauen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FF0000"/>
        <rFont val="Arial"/>
        <family val="2"/>
      </rPr>
      <t>eigenen</t>
    </r>
    <r>
      <rPr>
        <b/>
        <sz val="11"/>
        <color theme="1"/>
        <rFont val="Arial"/>
        <family val="2"/>
      </rPr>
      <t xml:space="preserve"> </t>
    </r>
    <r>
      <rPr>
        <sz val="11"/>
        <color theme="1"/>
        <rFont val="Arial"/>
        <family val="2"/>
      </rPr>
      <t>Zahlen zu füllen.</t>
    </r>
  </si>
  <si>
    <r>
      <t xml:space="preserve">Beim Berühren dieses Feldes </t>
    </r>
    <r>
      <rPr>
        <sz val="11"/>
        <rFont val="Arial"/>
        <family val="2"/>
      </rPr>
      <t xml:space="preserve">(mit kleinem rotem Dreieck in der rechten oberen </t>
    </r>
  </si>
  <si>
    <t>Rohbrand Obst</t>
  </si>
  <si>
    <t>Hier kann der Brenner mit Eingabe seiner Zahlen die Kosten</t>
  </si>
  <si>
    <t>Dieser Betrag wird für den Feinbrand benötigt.</t>
  </si>
  <si>
    <t>Rohbrand Getreide</t>
  </si>
  <si>
    <t>Feinbrände</t>
  </si>
  <si>
    <t>je Liter Alkohol für den Feinbrand seiner Rohbrände netto errechnen.</t>
  </si>
  <si>
    <t>Die Chargenmenge (Liter Rohbrand) spielt dabei keine Rolle.</t>
  </si>
  <si>
    <r>
      <t xml:space="preserve">Er benötigt hierfür </t>
    </r>
    <r>
      <rPr>
        <sz val="11"/>
        <rFont val="Arial"/>
        <family val="2"/>
      </rPr>
      <t>in</t>
    </r>
    <r>
      <rPr>
        <sz val="11"/>
        <color theme="1"/>
        <rFont val="Arial"/>
        <family val="2"/>
      </rPr>
      <t xml:space="preserve"> Zeile 12 die Kosten je LA aus dem </t>
    </r>
  </si>
  <si>
    <t>Tabellenblatt Feinbrände</t>
  </si>
  <si>
    <t>Festkostenberechnung auf Seite 2</t>
  </si>
  <si>
    <t>Energiekosten der Heizung in €/ LA</t>
  </si>
  <si>
    <t>je Liter Alkohol Rohbrand für Obst netto errechnen.</t>
  </si>
  <si>
    <t>je Liter Alkohol Rohbrand für Getreide netto errechnen.</t>
  </si>
  <si>
    <t>Ausbeuteberechnung Brennerei xy  12345678……..</t>
  </si>
  <si>
    <t xml:space="preserve">Nachlauf </t>
  </si>
  <si>
    <t>5. Abtrieb</t>
  </si>
  <si>
    <t>6. Abtrieb</t>
  </si>
  <si>
    <t>Vor- und Nachlauf</t>
  </si>
  <si>
    <t>Gesamtausbeute</t>
  </si>
  <si>
    <t xml:space="preserve">           :</t>
  </si>
  <si>
    <r>
      <t xml:space="preserve">    </t>
    </r>
    <r>
      <rPr>
        <b/>
        <sz val="12"/>
        <rFont val="Arial"/>
        <family val="2"/>
      </rPr>
      <t xml:space="preserve">       :</t>
    </r>
  </si>
  <si>
    <t>Ausbeuteberechnung:</t>
  </si>
  <si>
    <t>Hier kann der Brenner mit Eingabe seiner Zahlen den prozentualen</t>
  </si>
  <si>
    <t>Anteil seines Mittellaufes berechnen</t>
  </si>
  <si>
    <t>Apfelbrand</t>
  </si>
  <si>
    <t>Zeitaufwand für Abfüllen und Etikettieren des Kanisters in min.</t>
  </si>
  <si>
    <t>Zeitaufwand für das Verkaufen des Kanisters in min.</t>
  </si>
  <si>
    <t>Allgemeine Kosten</t>
  </si>
  <si>
    <t>Allgemeine Vermarktungskosten</t>
  </si>
  <si>
    <t>Händlerrabatt bei Wiederverkäufer, Provision Handelsvertreter</t>
  </si>
  <si>
    <t>Filtrationsmaterial (Schichten) je Liter gefilterte Ware</t>
  </si>
  <si>
    <t>Zeitaufwand zum Destillat herabsetzen, kühlen und filtern in Std.</t>
  </si>
  <si>
    <t>1 Liter lose</t>
  </si>
  <si>
    <t>Filtrationsmaterial</t>
  </si>
  <si>
    <t>Kanisterkosten</t>
  </si>
  <si>
    <t xml:space="preserve">Lohnkosten Herabsetzen/ Filtern </t>
  </si>
  <si>
    <t>Lohnkosten Abfüllen/ fertigmachen Flasche</t>
  </si>
  <si>
    <t>Lohnkosten Abfüllen/ fertigmachen Kanister</t>
  </si>
  <si>
    <t>Lohnkosten Verkaufen Flasche</t>
  </si>
  <si>
    <t>Lohnkosten Verkaufen Kanister</t>
  </si>
  <si>
    <r>
      <t>Endverkaufspreis je Flasche bzw. Liter in Kanister offen</t>
    </r>
    <r>
      <rPr>
        <b/>
        <sz val="11"/>
        <color rgb="FFFF0000"/>
        <rFont val="Arial"/>
        <family val="2"/>
      </rPr>
      <t xml:space="preserve"> </t>
    </r>
    <r>
      <rPr>
        <b/>
        <sz val="11"/>
        <rFont val="Arial"/>
        <family val="2"/>
      </rPr>
      <t>(brutto)</t>
    </r>
  </si>
  <si>
    <t>Kosten Kanister je Liter</t>
  </si>
  <si>
    <t>Gewinnzuschlag aus Pos. 35</t>
  </si>
  <si>
    <t>Allgemeine Kosten aus Pos. 36</t>
  </si>
  <si>
    <t>Allgemeine Vermarktungskosten Pos. 37</t>
  </si>
  <si>
    <t>Händlerrabatt für Wiederverkäufer, Handelsvertreter Pos. 38</t>
  </si>
  <si>
    <t>Mehrwertsteuer aus Pos. 39</t>
  </si>
  <si>
    <t>Lohnkosten Herabstzen/ Filtern</t>
  </si>
  <si>
    <t>Zeitaufwand zum Destillat herabsetzen und filtern in Std.</t>
  </si>
  <si>
    <t>Gewinnzuschlag aus Pos. 28</t>
  </si>
  <si>
    <t>Allgemeine Kosten aus Pos. 29</t>
  </si>
  <si>
    <t>Reine Marketingkosten für Vermarktung Pos.30</t>
  </si>
  <si>
    <t xml:space="preserve">Allgemeine Kosten in % </t>
  </si>
  <si>
    <t>Händlerrabatt bei Wiederverkäufer Pos 31</t>
  </si>
  <si>
    <t>Reine Marketingkosten für Vermarktung</t>
  </si>
  <si>
    <t>Händlerrabatt bei Wiederverkäufer</t>
  </si>
  <si>
    <t>Zeitaufwand Einmaischen pro Charge in Stunden: 2</t>
  </si>
  <si>
    <t>Anzahl verkaufsfähiges Destillat in Flaschen</t>
  </si>
  <si>
    <t>Anzahl verkaufsfähiges Fassdestillat in Flaschen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</si>
</sst>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7" formatCode="#,##0.00\ &quot;€&quot;;\-#,##0.00\ &quot;€&quot;"/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0.0"/>
    <numFmt numFmtId="165" formatCode="_-* #,##0.00\ [$€-407]_-;\-* #,##0.00\ [$€-407]_-;_-* &quot;-&quot;??\ [$€-407]_-;_-@_-"/>
    <numFmt numFmtId="166" formatCode="#,##0.00\ [$€-407];\-#,##0.00\ [$€-407]"/>
    <numFmt numFmtId="167" formatCode="#,##0.00\ &quot;€&quot;"/>
    <numFmt numFmtId="168" formatCode="#,##0.00\ [$€-407];[Red]\-#,##0.00\ [$€-407]"/>
    <numFmt numFmtId="169" formatCode="0.0%"/>
  </numFmts>
  <fonts count="36" x14ac:knownFonts="1">
    <font>
      <sz val="11"/>
      <color theme="1"/>
      <name val="Arial"/>
      <family val="2"/>
    </font>
    <font>
      <b/>
      <sz val="11"/>
      <color theme="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color theme="1"/>
      <name val="Arial"/>
      <family val="2"/>
    </font>
    <font>
      <b/>
      <sz val="20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b/>
      <sz val="16"/>
      <name val="Arial"/>
      <family val="2"/>
    </font>
    <font>
      <sz val="14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8"/>
      <color theme="1"/>
      <name val="Arial Black"/>
      <family val="2"/>
    </font>
    <font>
      <b/>
      <sz val="11"/>
      <color rgb="FFFF0000"/>
      <name val="Arial"/>
      <family val="2"/>
    </font>
    <font>
      <b/>
      <sz val="12"/>
      <color rgb="FF000000"/>
      <name val="Arial"/>
      <family val="2"/>
    </font>
    <font>
      <b/>
      <sz val="12"/>
      <color indexed="81"/>
      <name val="Tahoma"/>
      <family val="2"/>
    </font>
    <font>
      <sz val="11"/>
      <color rgb="FFFF0000"/>
      <name val="Arial"/>
      <family val="2"/>
    </font>
    <font>
      <b/>
      <sz val="20"/>
      <color rgb="FF000000"/>
      <name val="Arial"/>
      <family val="2"/>
    </font>
    <font>
      <b/>
      <sz val="8"/>
      <color rgb="FF000000"/>
      <name val="Arial Black"/>
      <family val="2"/>
    </font>
    <font>
      <sz val="8"/>
      <color rgb="FF000000"/>
      <name val="Arial"/>
      <family val="2"/>
    </font>
    <font>
      <sz val="9"/>
      <color rgb="FF000000"/>
      <name val="Arial"/>
      <family val="2"/>
    </font>
    <font>
      <b/>
      <sz val="11"/>
      <color rgb="FF000000"/>
      <name val="Arial"/>
      <family val="2"/>
    </font>
    <font>
      <b/>
      <sz val="14"/>
      <color rgb="FF00000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b/>
      <sz val="16"/>
      <color theme="1"/>
      <name val="Arial"/>
      <family val="2"/>
    </font>
    <font>
      <u/>
      <sz val="11"/>
      <color theme="10"/>
      <name val="Arial"/>
      <family val="2"/>
    </font>
    <font>
      <sz val="14"/>
      <color rgb="FF000000"/>
      <name val="Arial"/>
      <family val="2"/>
    </font>
    <font>
      <sz val="12"/>
      <color rgb="FF00000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3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FFC000"/>
        <bgColor rgb="FF000000"/>
      </patternFill>
    </fill>
    <fill>
      <patternFill patternType="solid">
        <fgColor rgb="FFD8E4BC"/>
        <bgColor rgb="FF000000"/>
      </patternFill>
    </fill>
    <fill>
      <patternFill patternType="solid">
        <fgColor rgb="FF00B0F0"/>
        <bgColor rgb="FF000000"/>
      </patternFill>
    </fill>
    <fill>
      <patternFill patternType="solid">
        <fgColor rgb="FF92D050"/>
        <bgColor rgb="FF000000"/>
      </patternFill>
    </fill>
    <fill>
      <patternFill patternType="solid">
        <fgColor rgb="FFFFFFCC"/>
        <bgColor rgb="FF000000"/>
      </patternFill>
    </fill>
    <fill>
      <patternFill patternType="solid">
        <fgColor rgb="FFFFC000"/>
        <bgColor indexed="64"/>
      </patternFill>
    </fill>
    <fill>
      <patternFill patternType="solid">
        <fgColor theme="9"/>
        <bgColor rgb="FF000000"/>
      </patternFill>
    </fill>
  </fills>
  <borders count="151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ck">
        <color rgb="FF0070C0"/>
      </left>
      <right style="hair">
        <color auto="1"/>
      </right>
      <top style="thick">
        <color rgb="FF0070C0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ck">
        <color rgb="FF0070C0"/>
      </top>
      <bottom style="hair">
        <color auto="1"/>
      </bottom>
      <diagonal/>
    </border>
    <border>
      <left style="hair">
        <color auto="1"/>
      </left>
      <right style="thick">
        <color rgb="FF0070C0"/>
      </right>
      <top style="thick">
        <color rgb="FF0070C0"/>
      </top>
      <bottom style="hair">
        <color auto="1"/>
      </bottom>
      <diagonal/>
    </border>
    <border>
      <left style="thick">
        <color rgb="FF0070C0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ck">
        <color rgb="FF0070C0"/>
      </right>
      <top style="hair">
        <color auto="1"/>
      </top>
      <bottom style="hair">
        <color auto="1"/>
      </bottom>
      <diagonal/>
    </border>
    <border>
      <left style="thick">
        <color rgb="FF0070C0"/>
      </left>
      <right style="hair">
        <color auto="1"/>
      </right>
      <top style="hair">
        <color auto="1"/>
      </top>
      <bottom style="thick">
        <color rgb="FF0070C0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ck">
        <color rgb="FF0070C0"/>
      </bottom>
      <diagonal/>
    </border>
    <border>
      <left style="hair">
        <color auto="1"/>
      </left>
      <right style="thick">
        <color rgb="FF0070C0"/>
      </right>
      <top style="hair">
        <color auto="1"/>
      </top>
      <bottom style="thick">
        <color rgb="FF0070C0"/>
      </bottom>
      <diagonal/>
    </border>
    <border>
      <left style="thick">
        <color rgb="FF00B050"/>
      </left>
      <right style="hair">
        <color auto="1"/>
      </right>
      <top style="thick">
        <color rgb="FF00B050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ck">
        <color rgb="FF00B050"/>
      </top>
      <bottom style="hair">
        <color auto="1"/>
      </bottom>
      <diagonal/>
    </border>
    <border>
      <left style="hair">
        <color auto="1"/>
      </left>
      <right style="thick">
        <color rgb="FF00B050"/>
      </right>
      <top style="thick">
        <color rgb="FF00B050"/>
      </top>
      <bottom style="hair">
        <color auto="1"/>
      </bottom>
      <diagonal/>
    </border>
    <border>
      <left style="thick">
        <color rgb="FF00B050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ck">
        <color rgb="FF00B050"/>
      </right>
      <top style="hair">
        <color auto="1"/>
      </top>
      <bottom style="hair">
        <color auto="1"/>
      </bottom>
      <diagonal/>
    </border>
    <border>
      <left style="thick">
        <color rgb="FF00B050"/>
      </left>
      <right/>
      <top/>
      <bottom/>
      <diagonal/>
    </border>
    <border>
      <left style="thick">
        <color rgb="FF00B050"/>
      </left>
      <right style="hair">
        <color auto="1"/>
      </right>
      <top style="hair">
        <color auto="1"/>
      </top>
      <bottom style="thick">
        <color rgb="FF00B050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ck">
        <color rgb="FF00B050"/>
      </bottom>
      <diagonal/>
    </border>
    <border>
      <left style="hair">
        <color auto="1"/>
      </left>
      <right style="thick">
        <color rgb="FF00B050"/>
      </right>
      <top style="hair">
        <color auto="1"/>
      </top>
      <bottom style="thick">
        <color rgb="FF00B050"/>
      </bottom>
      <diagonal/>
    </border>
    <border>
      <left style="thick">
        <color rgb="FF0070C0"/>
      </left>
      <right style="hair">
        <color auto="1"/>
      </right>
      <top style="hair">
        <color auto="1"/>
      </top>
      <bottom/>
      <diagonal/>
    </border>
    <border>
      <left style="thick">
        <color rgb="FF00B050"/>
      </left>
      <right/>
      <top style="thick">
        <color rgb="FF00B050"/>
      </top>
      <bottom/>
      <diagonal/>
    </border>
    <border>
      <left style="thick">
        <color rgb="FF00B050"/>
      </left>
      <right/>
      <top/>
      <bottom style="thick">
        <color rgb="FF00B050"/>
      </bottom>
      <diagonal/>
    </border>
    <border>
      <left/>
      <right/>
      <top style="thick">
        <color rgb="FF00B050"/>
      </top>
      <bottom style="thick">
        <color rgb="FF00B050"/>
      </bottom>
      <diagonal/>
    </border>
    <border>
      <left style="hair">
        <color auto="1"/>
      </left>
      <right style="thick">
        <color rgb="FF00B050"/>
      </right>
      <top style="hair">
        <color auto="1"/>
      </top>
      <bottom/>
      <diagonal/>
    </border>
    <border>
      <left style="thick">
        <color rgb="FF92D050"/>
      </left>
      <right style="hair">
        <color auto="1"/>
      </right>
      <top style="thick">
        <color rgb="FF92D050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ck">
        <color rgb="FF92D050"/>
      </top>
      <bottom style="hair">
        <color auto="1"/>
      </bottom>
      <diagonal/>
    </border>
    <border>
      <left style="hair">
        <color auto="1"/>
      </left>
      <right style="thick">
        <color rgb="FF92D050"/>
      </right>
      <top style="thick">
        <color rgb="FF92D050"/>
      </top>
      <bottom style="hair">
        <color auto="1"/>
      </bottom>
      <diagonal/>
    </border>
    <border>
      <left style="thick">
        <color rgb="FF92D050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ck">
        <color rgb="FF92D050"/>
      </right>
      <top style="hair">
        <color auto="1"/>
      </top>
      <bottom style="hair">
        <color auto="1"/>
      </bottom>
      <diagonal/>
    </border>
    <border>
      <left style="thick">
        <color rgb="FF92D050"/>
      </left>
      <right style="hair">
        <color auto="1"/>
      </right>
      <top style="hair">
        <color auto="1"/>
      </top>
      <bottom style="thick">
        <color rgb="FF92D050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ck">
        <color rgb="FF92D050"/>
      </bottom>
      <diagonal/>
    </border>
    <border>
      <left style="hair">
        <color auto="1"/>
      </left>
      <right style="thick">
        <color rgb="FF92D050"/>
      </right>
      <top style="hair">
        <color auto="1"/>
      </top>
      <bottom style="thick">
        <color rgb="FF92D050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thick">
        <color rgb="FF0070C0"/>
      </right>
      <top style="hair">
        <color auto="1"/>
      </top>
      <bottom/>
      <diagonal/>
    </border>
    <border>
      <left style="thick">
        <color rgb="FF0070C0"/>
      </left>
      <right/>
      <top/>
      <bottom/>
      <diagonal/>
    </border>
    <border>
      <left/>
      <right/>
      <top style="thick">
        <color rgb="FF0070C0"/>
      </top>
      <bottom/>
      <diagonal/>
    </border>
    <border>
      <left style="hair">
        <color auto="1"/>
      </left>
      <right/>
      <top style="hair">
        <color auto="1"/>
      </top>
      <bottom style="thick">
        <color rgb="FF92D050"/>
      </bottom>
      <diagonal/>
    </border>
    <border>
      <left/>
      <right style="hair">
        <color auto="1"/>
      </right>
      <top style="hair">
        <color auto="1"/>
      </top>
      <bottom style="thick">
        <color rgb="FF92D050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ck">
        <color rgb="FF00B050"/>
      </right>
      <top/>
      <bottom/>
      <diagonal/>
    </border>
    <border>
      <left style="thick">
        <color rgb="FF0070C0"/>
      </left>
      <right style="hair">
        <color auto="1"/>
      </right>
      <top style="thick">
        <color rgb="FF0070C0"/>
      </top>
      <bottom style="thick">
        <color rgb="FF0070C0"/>
      </bottom>
      <diagonal/>
    </border>
    <border>
      <left style="hair">
        <color auto="1"/>
      </left>
      <right style="hair">
        <color auto="1"/>
      </right>
      <top style="thick">
        <color rgb="FF0070C0"/>
      </top>
      <bottom style="thick">
        <color rgb="FF0070C0"/>
      </bottom>
      <diagonal/>
    </border>
    <border>
      <left style="hair">
        <color auto="1"/>
      </left>
      <right style="thick">
        <color rgb="FF0070C0"/>
      </right>
      <top style="thick">
        <color rgb="FF0070C0"/>
      </top>
      <bottom style="thick">
        <color rgb="FF0070C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rgb="FF92D050"/>
      </top>
      <bottom/>
      <diagonal/>
    </border>
    <border>
      <left style="hair">
        <color auto="1"/>
      </left>
      <right/>
      <top style="thick">
        <color rgb="FF92D050"/>
      </top>
      <bottom style="hair">
        <color auto="1"/>
      </bottom>
      <diagonal/>
    </border>
    <border>
      <left/>
      <right style="hair">
        <color auto="1"/>
      </right>
      <top style="thick">
        <color rgb="FF92D050"/>
      </top>
      <bottom style="hair">
        <color auto="1"/>
      </bottom>
      <diagonal/>
    </border>
    <border>
      <left style="thick">
        <color rgb="FF00B050"/>
      </left>
      <right style="hair">
        <color auto="1"/>
      </right>
      <top/>
      <bottom/>
      <diagonal/>
    </border>
    <border>
      <left style="hair">
        <color auto="1"/>
      </left>
      <right/>
      <top style="thick">
        <color rgb="FF00B050"/>
      </top>
      <bottom style="hair">
        <color auto="1"/>
      </bottom>
      <diagonal/>
    </border>
    <border>
      <left/>
      <right style="hair">
        <color auto="1"/>
      </right>
      <top style="thick">
        <color rgb="FF00B050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ck">
        <color rgb="FF0070C0"/>
      </left>
      <right/>
      <top/>
      <bottom style="thick">
        <color rgb="FF0070C0"/>
      </bottom>
      <diagonal/>
    </border>
    <border>
      <left style="hair">
        <color auto="1"/>
      </left>
      <right/>
      <top style="hair">
        <color auto="1"/>
      </top>
      <bottom style="thick">
        <color rgb="FF0070C0"/>
      </bottom>
      <diagonal/>
    </border>
    <border>
      <left/>
      <right style="hair">
        <color auto="1"/>
      </right>
      <top style="hair">
        <color auto="1"/>
      </top>
      <bottom style="thick">
        <color rgb="FF0070C0"/>
      </bottom>
      <diagonal/>
    </border>
    <border>
      <left style="hair">
        <color auto="1"/>
      </left>
      <right/>
      <top style="hair">
        <color auto="1"/>
      </top>
      <bottom style="thick">
        <color rgb="FF00B050"/>
      </bottom>
      <diagonal/>
    </border>
    <border>
      <left/>
      <right style="hair">
        <color auto="1"/>
      </right>
      <top style="hair">
        <color auto="1"/>
      </top>
      <bottom style="thick">
        <color rgb="FF00B050"/>
      </bottom>
      <diagonal/>
    </border>
    <border>
      <left style="thick">
        <color rgb="FF92D050"/>
      </left>
      <right style="hair">
        <color auto="1"/>
      </right>
      <top style="thick">
        <color rgb="FF92D050"/>
      </top>
      <bottom style="thick">
        <color rgb="FF92D050"/>
      </bottom>
      <diagonal/>
    </border>
    <border>
      <left style="hair">
        <color auto="1"/>
      </left>
      <right/>
      <top style="thick">
        <color rgb="FF92D050"/>
      </top>
      <bottom style="thick">
        <color rgb="FF92D050"/>
      </bottom>
      <diagonal/>
    </border>
    <border>
      <left/>
      <right style="hair">
        <color auto="1"/>
      </right>
      <top style="thick">
        <color rgb="FF92D050"/>
      </top>
      <bottom style="thick">
        <color rgb="FF92D050"/>
      </bottom>
      <diagonal/>
    </border>
    <border>
      <left style="hair">
        <color auto="1"/>
      </left>
      <right style="thick">
        <color rgb="FF92D050"/>
      </right>
      <top style="thick">
        <color rgb="FF92D050"/>
      </top>
      <bottom style="thick">
        <color rgb="FF92D050"/>
      </bottom>
      <diagonal/>
    </border>
    <border>
      <left style="thick">
        <color rgb="FFFF0000"/>
      </left>
      <right style="hair">
        <color auto="1"/>
      </right>
      <top style="thick">
        <color rgb="FFFF0000"/>
      </top>
      <bottom style="hair">
        <color auto="1"/>
      </bottom>
      <diagonal/>
    </border>
    <border>
      <left style="hair">
        <color auto="1"/>
      </left>
      <right/>
      <top style="thick">
        <color rgb="FFFF0000"/>
      </top>
      <bottom style="hair">
        <color auto="1"/>
      </bottom>
      <diagonal/>
    </border>
    <border>
      <left/>
      <right style="hair">
        <color auto="1"/>
      </right>
      <top style="thick">
        <color rgb="FFFF0000"/>
      </top>
      <bottom style="hair">
        <color auto="1"/>
      </bottom>
      <diagonal/>
    </border>
    <border>
      <left style="hair">
        <color auto="1"/>
      </left>
      <right style="thick">
        <color rgb="FFFF0000"/>
      </right>
      <top style="thick">
        <color rgb="FFFF0000"/>
      </top>
      <bottom style="hair">
        <color auto="1"/>
      </bottom>
      <diagonal/>
    </border>
    <border>
      <left style="thick">
        <color rgb="FFFF0000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ck">
        <color rgb="FFFF0000"/>
      </right>
      <top style="hair">
        <color auto="1"/>
      </top>
      <bottom style="hair">
        <color auto="1"/>
      </bottom>
      <diagonal/>
    </border>
    <border>
      <left style="thick">
        <color rgb="FFFF0000"/>
      </left>
      <right style="hair">
        <color auto="1"/>
      </right>
      <top style="hair">
        <color auto="1"/>
      </top>
      <bottom style="thick">
        <color rgb="FFFF0000"/>
      </bottom>
      <diagonal/>
    </border>
    <border>
      <left style="hair">
        <color auto="1"/>
      </left>
      <right/>
      <top style="hair">
        <color auto="1"/>
      </top>
      <bottom style="thick">
        <color rgb="FFFF0000"/>
      </bottom>
      <diagonal/>
    </border>
    <border>
      <left/>
      <right style="hair">
        <color auto="1"/>
      </right>
      <top style="hair">
        <color auto="1"/>
      </top>
      <bottom style="thick">
        <color rgb="FFFF0000"/>
      </bottom>
      <diagonal/>
    </border>
    <border>
      <left style="hair">
        <color auto="1"/>
      </left>
      <right style="thick">
        <color rgb="FFFF0000"/>
      </right>
      <top style="hair">
        <color auto="1"/>
      </top>
      <bottom style="thick">
        <color rgb="FFFF0000"/>
      </bottom>
      <diagonal/>
    </border>
    <border>
      <left/>
      <right/>
      <top/>
      <bottom style="hair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hair">
        <color auto="1"/>
      </left>
      <right style="thick">
        <color theme="9" tint="-0.499984740745262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ck">
        <color theme="9" tint="-0.499984740745262"/>
      </right>
      <top style="hair">
        <color auto="1"/>
      </top>
      <bottom style="thick">
        <color theme="9" tint="-0.499984740745262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ck">
        <color theme="9" tint="-0.499984740745262"/>
      </bottom>
      <diagonal/>
    </border>
    <border>
      <left style="thick">
        <color rgb="FF00B050"/>
      </left>
      <right style="thick">
        <color rgb="FF00B050"/>
      </right>
      <top style="thick">
        <color rgb="FF00B050"/>
      </top>
      <bottom style="hair">
        <color auto="1"/>
      </bottom>
      <diagonal/>
    </border>
    <border>
      <left style="thick">
        <color rgb="FF00B050"/>
      </left>
      <right style="thick">
        <color rgb="FF00B050"/>
      </right>
      <top style="hair">
        <color auto="1"/>
      </top>
      <bottom style="hair">
        <color auto="1"/>
      </bottom>
      <diagonal/>
    </border>
    <border diagonalUp="1" diagonalDown="1">
      <left style="thick">
        <color rgb="FF00B050"/>
      </left>
      <right style="thick">
        <color rgb="FF00B050"/>
      </right>
      <top style="hair">
        <color auto="1"/>
      </top>
      <bottom style="hair">
        <color auto="1"/>
      </bottom>
      <diagonal style="hair">
        <color auto="1"/>
      </diagonal>
    </border>
    <border diagonalUp="1" diagonalDown="1">
      <left style="hair">
        <color auto="1"/>
      </left>
      <right/>
      <top style="hair">
        <color auto="1"/>
      </top>
      <bottom style="hair">
        <color auto="1"/>
      </bottom>
      <diagonal style="hair">
        <color auto="1"/>
      </diagonal>
    </border>
    <border>
      <left style="thick">
        <color rgb="FF00B050"/>
      </left>
      <right style="hair">
        <color auto="1"/>
      </right>
      <top style="hair">
        <color auto="1"/>
      </top>
      <bottom style="thick">
        <color rgb="FFFF0000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ck">
        <color rgb="FFFF0000"/>
      </bottom>
      <diagonal/>
    </border>
    <border diagonalUp="1" diagonalDown="1">
      <left style="hair">
        <color auto="1"/>
      </left>
      <right/>
      <top style="hair">
        <color auto="1"/>
      </top>
      <bottom style="thick">
        <color rgb="FFFF0000"/>
      </bottom>
      <diagonal style="hair">
        <color auto="1"/>
      </diagonal>
    </border>
    <border>
      <left style="thick">
        <color rgb="FF00B050"/>
      </left>
      <right style="thick">
        <color rgb="FF00B050"/>
      </right>
      <top style="hair">
        <color auto="1"/>
      </top>
      <bottom style="thick">
        <color rgb="FFFF0000"/>
      </bottom>
      <diagonal/>
    </border>
    <border>
      <left style="thick">
        <color rgb="FFFF0000"/>
      </left>
      <right style="hair">
        <color auto="1"/>
      </right>
      <top style="thick">
        <color rgb="FFFF0000"/>
      </top>
      <bottom style="thick">
        <color rgb="FFFF0000"/>
      </bottom>
      <diagonal/>
    </border>
    <border>
      <left style="hair">
        <color auto="1"/>
      </left>
      <right style="hair">
        <color auto="1"/>
      </right>
      <top style="thick">
        <color rgb="FFFF0000"/>
      </top>
      <bottom style="thick">
        <color rgb="FFFF0000"/>
      </bottom>
      <diagonal/>
    </border>
    <border>
      <left style="hair">
        <color auto="1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hair">
        <color auto="1"/>
      </bottom>
      <diagonal/>
    </border>
    <border>
      <left style="thick">
        <color rgb="FFFF0000"/>
      </left>
      <right style="thick">
        <color rgb="FFFF0000"/>
      </right>
      <top style="hair">
        <color auto="1"/>
      </top>
      <bottom style="hair">
        <color auto="1"/>
      </bottom>
      <diagonal/>
    </border>
    <border>
      <left style="thick">
        <color rgb="FFFF0000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thick">
        <color rgb="FFFF0000"/>
      </left>
      <right style="thick">
        <color rgb="FFFF0000"/>
      </right>
      <top style="hair">
        <color auto="1"/>
      </top>
      <bottom/>
      <diagonal/>
    </border>
    <border>
      <left style="thick">
        <color rgb="FFFF0000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thick">
        <color rgb="FFFF0000"/>
      </left>
      <right style="thick">
        <color rgb="FFFF0000"/>
      </right>
      <top style="thin">
        <color auto="1"/>
      </top>
      <bottom style="hair">
        <color auto="1"/>
      </bottom>
      <diagonal/>
    </border>
    <border>
      <left style="thick">
        <color rgb="FFFF0000"/>
      </left>
      <right style="thick">
        <color rgb="FFFF0000"/>
      </right>
      <top style="hair">
        <color auto="1"/>
      </top>
      <bottom style="thick">
        <color rgb="FFFF0000"/>
      </bottom>
      <diagonal/>
    </border>
    <border>
      <left style="thick">
        <color theme="9" tint="-0.499984740745262"/>
      </left>
      <right style="hair">
        <color auto="1"/>
      </right>
      <top style="thick">
        <color theme="9" tint="-0.499984740745262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ck">
        <color theme="9" tint="-0.499984740745262"/>
      </top>
      <bottom style="hair">
        <color auto="1"/>
      </bottom>
      <diagonal/>
    </border>
    <border>
      <left style="hair">
        <color auto="1"/>
      </left>
      <right style="thick">
        <color theme="9" tint="-0.499984740745262"/>
      </right>
      <top style="thick">
        <color theme="9" tint="-0.499984740745262"/>
      </top>
      <bottom style="hair">
        <color auto="1"/>
      </bottom>
      <diagonal/>
    </border>
    <border>
      <left style="thick">
        <color theme="9" tint="-0.499984740745262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ck">
        <color theme="9" tint="-0.499984740745262"/>
      </left>
      <right style="hair">
        <color auto="1"/>
      </right>
      <top style="hair">
        <color auto="1"/>
      </top>
      <bottom style="thick">
        <color theme="9" tint="-0.499984740745262"/>
      </bottom>
      <diagonal/>
    </border>
    <border>
      <left style="thick">
        <color rgb="FF92D050"/>
      </left>
      <right style="hair">
        <color auto="1"/>
      </right>
      <top style="thick">
        <color rgb="FF92D050"/>
      </top>
      <bottom style="thick">
        <color rgb="FFFF0000"/>
      </bottom>
      <diagonal/>
    </border>
    <border>
      <left style="hair">
        <color auto="1"/>
      </left>
      <right style="thick">
        <color rgb="FF92D050"/>
      </right>
      <top style="hair">
        <color auto="1"/>
      </top>
      <bottom/>
      <diagonal/>
    </border>
    <border>
      <left style="hair">
        <color auto="1"/>
      </left>
      <right style="thick">
        <color rgb="FF00B050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ck">
        <color rgb="FF00B050"/>
      </right>
      <top/>
      <bottom style="hair">
        <color auto="1"/>
      </bottom>
      <diagonal/>
    </border>
    <border>
      <left/>
      <right/>
      <top style="thick">
        <color rgb="FF92D050"/>
      </top>
      <bottom style="thick">
        <color theme="5"/>
      </bottom>
      <diagonal/>
    </border>
    <border>
      <left style="thick">
        <color theme="5"/>
      </left>
      <right style="hair">
        <color auto="1"/>
      </right>
      <top style="thick">
        <color theme="5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ck">
        <color theme="5"/>
      </top>
      <bottom style="hair">
        <color auto="1"/>
      </bottom>
      <diagonal/>
    </border>
    <border>
      <left style="hair">
        <color auto="1"/>
      </left>
      <right style="thick">
        <color theme="5"/>
      </right>
      <top style="thick">
        <color theme="5"/>
      </top>
      <bottom style="hair">
        <color auto="1"/>
      </bottom>
      <diagonal/>
    </border>
    <border>
      <left style="thick">
        <color theme="5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ck">
        <color theme="5"/>
      </right>
      <top style="hair">
        <color auto="1"/>
      </top>
      <bottom style="hair">
        <color auto="1"/>
      </bottom>
      <diagonal/>
    </border>
    <border>
      <left style="thick">
        <color theme="5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ck">
        <color theme="5"/>
      </right>
      <top/>
      <bottom style="hair">
        <color auto="1"/>
      </bottom>
      <diagonal/>
    </border>
    <border>
      <left style="thick">
        <color rgb="FF00B050"/>
      </left>
      <right/>
      <top style="hair">
        <color auto="1"/>
      </top>
      <bottom style="hair">
        <color auto="1"/>
      </bottom>
      <diagonal/>
    </border>
    <border>
      <left/>
      <right style="thick">
        <color rgb="FF00B050"/>
      </right>
      <top/>
      <bottom style="hair">
        <color auto="1"/>
      </bottom>
      <diagonal/>
    </border>
    <border>
      <left style="thick">
        <color theme="5"/>
      </left>
      <right style="hair">
        <color auto="1"/>
      </right>
      <top style="hair">
        <color auto="1"/>
      </top>
      <bottom style="thick">
        <color theme="5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ck">
        <color theme="5"/>
      </bottom>
      <diagonal/>
    </border>
    <border>
      <left style="hair">
        <color auto="1"/>
      </left>
      <right style="thick">
        <color theme="5"/>
      </right>
      <top style="hair">
        <color auto="1"/>
      </top>
      <bottom style="thick">
        <color theme="5"/>
      </bottom>
      <diagonal/>
    </border>
  </borders>
  <cellStyleXfs count="4">
    <xf numFmtId="0" fontId="0" fillId="0" borderId="0"/>
    <xf numFmtId="44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30" fillId="0" borderId="0" applyNumberFormat="0" applyFill="0" applyBorder="0" applyAlignment="0" applyProtection="0"/>
  </cellStyleXfs>
  <cellXfs count="487">
    <xf numFmtId="0" fontId="0" fillId="0" borderId="0" xfId="0"/>
    <xf numFmtId="0" fontId="0" fillId="0" borderId="0" xfId="0" applyAlignment="1">
      <alignment horizontal="left"/>
    </xf>
    <xf numFmtId="0" fontId="0" fillId="0" borderId="0" xfId="0" applyBorder="1"/>
    <xf numFmtId="0" fontId="1" fillId="0" borderId="0" xfId="0" applyFont="1" applyAlignment="1">
      <alignment horizontal="left"/>
    </xf>
    <xf numFmtId="0" fontId="0" fillId="0" borderId="0" xfId="0" applyAlignment="1"/>
    <xf numFmtId="0" fontId="1" fillId="0" borderId="0" xfId="0" applyFont="1" applyAlignment="1"/>
    <xf numFmtId="2" fontId="0" fillId="0" borderId="0" xfId="0" applyNumberFormat="1"/>
    <xf numFmtId="0" fontId="0" fillId="0" borderId="0" xfId="0" applyFill="1"/>
    <xf numFmtId="0" fontId="0" fillId="0" borderId="1" xfId="0" applyBorder="1"/>
    <xf numFmtId="0" fontId="0" fillId="0" borderId="1" xfId="0" applyBorder="1" applyAlignment="1">
      <alignment horizontal="left"/>
    </xf>
    <xf numFmtId="0" fontId="1" fillId="0" borderId="1" xfId="0" applyFont="1" applyBorder="1" applyAlignment="1">
      <alignment horizontal="left"/>
    </xf>
    <xf numFmtId="0" fontId="0" fillId="0" borderId="1" xfId="0" applyFont="1" applyBorder="1"/>
    <xf numFmtId="0" fontId="0" fillId="0" borderId="3" xfId="0" applyFill="1" applyBorder="1" applyAlignment="1">
      <alignment horizontal="left"/>
    </xf>
    <xf numFmtId="1" fontId="0" fillId="0" borderId="0" xfId="0" applyNumberFormat="1"/>
    <xf numFmtId="0" fontId="1" fillId="0" borderId="5" xfId="0" applyFont="1" applyBorder="1"/>
    <xf numFmtId="0" fontId="1" fillId="0" borderId="8" xfId="0" applyFont="1" applyBorder="1"/>
    <xf numFmtId="0" fontId="1" fillId="0" borderId="10" xfId="0" applyFont="1" applyBorder="1"/>
    <xf numFmtId="0" fontId="1" fillId="0" borderId="13" xfId="0" applyFont="1" applyBorder="1"/>
    <xf numFmtId="0" fontId="1" fillId="0" borderId="16" xfId="0" applyFont="1" applyBorder="1"/>
    <xf numFmtId="0" fontId="0" fillId="0" borderId="0" xfId="0" applyBorder="1" applyAlignment="1">
      <alignment horizontal="left"/>
    </xf>
    <xf numFmtId="0" fontId="1" fillId="0" borderId="19" xfId="0" applyFont="1" applyBorder="1"/>
    <xf numFmtId="0" fontId="1" fillId="0" borderId="14" xfId="0" applyFont="1" applyBorder="1" applyAlignment="1">
      <alignment horizontal="left"/>
    </xf>
    <xf numFmtId="0" fontId="0" fillId="0" borderId="1" xfId="0" applyFill="1" applyBorder="1" applyAlignment="1">
      <alignment horizontal="left"/>
    </xf>
    <xf numFmtId="0" fontId="1" fillId="0" borderId="1" xfId="0" applyFont="1" applyBorder="1"/>
    <xf numFmtId="0" fontId="0" fillId="0" borderId="25" xfId="0" applyBorder="1"/>
    <xf numFmtId="0" fontId="1" fillId="0" borderId="0" xfId="0" applyFont="1"/>
    <xf numFmtId="0" fontId="1" fillId="0" borderId="0" xfId="0" applyFont="1" applyFill="1" applyBorder="1"/>
    <xf numFmtId="0" fontId="0" fillId="0" borderId="0" xfId="0" applyFill="1" applyBorder="1"/>
    <xf numFmtId="9" fontId="0" fillId="0" borderId="0" xfId="2" applyFont="1" applyFill="1" applyBorder="1"/>
    <xf numFmtId="0" fontId="1" fillId="0" borderId="0" xfId="0" applyFont="1" applyFill="1" applyBorder="1" applyAlignment="1">
      <alignment horizontal="left"/>
    </xf>
    <xf numFmtId="44" fontId="0" fillId="0" borderId="0" xfId="1" applyFont="1" applyFill="1" applyBorder="1"/>
    <xf numFmtId="165" fontId="1" fillId="0" borderId="0" xfId="0" applyNumberFormat="1" applyFont="1" applyFill="1" applyBorder="1" applyAlignment="1">
      <alignment horizontal="left"/>
    </xf>
    <xf numFmtId="0" fontId="0" fillId="0" borderId="0" xfId="0" applyFont="1" applyFill="1" applyBorder="1"/>
    <xf numFmtId="0" fontId="1" fillId="0" borderId="0" xfId="0" applyFont="1" applyBorder="1"/>
    <xf numFmtId="164" fontId="0" fillId="0" borderId="0" xfId="2" applyNumberFormat="1" applyFont="1" applyFill="1" applyBorder="1"/>
    <xf numFmtId="0" fontId="1" fillId="0" borderId="27" xfId="0" applyFont="1" applyBorder="1"/>
    <xf numFmtId="0" fontId="1" fillId="0" borderId="30" xfId="0" applyFont="1" applyBorder="1"/>
    <xf numFmtId="0" fontId="1" fillId="0" borderId="32" xfId="0" applyFont="1" applyBorder="1"/>
    <xf numFmtId="0" fontId="0" fillId="0" borderId="0" xfId="0" applyFill="1" applyBorder="1" applyAlignment="1">
      <alignment horizontal="right"/>
    </xf>
    <xf numFmtId="0" fontId="0" fillId="0" borderId="0" xfId="0" applyFill="1" applyBorder="1" applyAlignment="1">
      <alignment horizontal="left"/>
    </xf>
    <xf numFmtId="44" fontId="0" fillId="0" borderId="0" xfId="1" applyFont="1" applyFill="1" applyBorder="1" applyAlignment="1">
      <alignment horizontal="left"/>
    </xf>
    <xf numFmtId="44" fontId="0" fillId="3" borderId="31" xfId="1" applyFont="1" applyFill="1" applyBorder="1" applyAlignment="1" applyProtection="1">
      <alignment horizontal="right"/>
      <protection locked="0"/>
    </xf>
    <xf numFmtId="164" fontId="0" fillId="0" borderId="0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0" fontId="1" fillId="0" borderId="0" xfId="0" applyFont="1" applyBorder="1" applyAlignment="1">
      <alignment horizontal="left"/>
    </xf>
    <xf numFmtId="44" fontId="0" fillId="3" borderId="7" xfId="1" applyFont="1" applyFill="1" applyBorder="1" applyAlignment="1" applyProtection="1">
      <alignment horizontal="left"/>
      <protection locked="0"/>
    </xf>
    <xf numFmtId="0" fontId="0" fillId="3" borderId="9" xfId="0" applyFill="1" applyBorder="1" applyAlignment="1" applyProtection="1">
      <alignment horizontal="right"/>
      <protection locked="0"/>
    </xf>
    <xf numFmtId="44" fontId="0" fillId="3" borderId="9" xfId="1" applyFont="1" applyFill="1" applyBorder="1" applyAlignment="1" applyProtection="1">
      <alignment horizontal="left"/>
      <protection locked="0"/>
    </xf>
    <xf numFmtId="0" fontId="0" fillId="3" borderId="12" xfId="0" applyFill="1" applyBorder="1" applyAlignment="1" applyProtection="1">
      <alignment horizontal="right"/>
      <protection locked="0"/>
    </xf>
    <xf numFmtId="0" fontId="0" fillId="4" borderId="7" xfId="0" applyFill="1" applyBorder="1" applyAlignment="1" applyProtection="1">
      <alignment horizontal="right"/>
      <protection locked="0"/>
    </xf>
    <xf numFmtId="44" fontId="0" fillId="3" borderId="15" xfId="1" applyFont="1" applyFill="1" applyBorder="1" applyAlignment="1" applyProtection="1">
      <alignment horizontal="left"/>
      <protection locked="0"/>
    </xf>
    <xf numFmtId="0" fontId="0" fillId="3" borderId="17" xfId="0" applyFill="1" applyBorder="1" applyAlignment="1" applyProtection="1">
      <alignment horizontal="right"/>
      <protection locked="0"/>
    </xf>
    <xf numFmtId="44" fontId="0" fillId="3" borderId="17" xfId="1" applyFont="1" applyFill="1" applyBorder="1" applyAlignment="1" applyProtection="1">
      <alignment horizontal="left"/>
      <protection locked="0"/>
    </xf>
    <xf numFmtId="44" fontId="0" fillId="3" borderId="17" xfId="1" applyFont="1" applyFill="1" applyBorder="1" applyAlignment="1" applyProtection="1">
      <alignment horizontal="right"/>
      <protection locked="0"/>
    </xf>
    <xf numFmtId="0" fontId="8" fillId="0" borderId="1" xfId="0" applyFont="1" applyBorder="1" applyAlignment="1" applyProtection="1">
      <alignment horizontal="left" vertical="center"/>
      <protection locked="0"/>
    </xf>
    <xf numFmtId="0" fontId="0" fillId="4" borderId="15" xfId="0" applyFill="1" applyBorder="1" applyAlignment="1" applyProtection="1">
      <alignment horizontal="right"/>
      <protection locked="0"/>
    </xf>
    <xf numFmtId="0" fontId="1" fillId="0" borderId="0" xfId="0" applyFont="1" applyFill="1"/>
    <xf numFmtId="0" fontId="1" fillId="0" borderId="22" xfId="0" applyFont="1" applyFill="1" applyBorder="1"/>
    <xf numFmtId="0" fontId="0" fillId="0" borderId="37" xfId="0" applyBorder="1"/>
    <xf numFmtId="0" fontId="1" fillId="0" borderId="38" xfId="0" applyFont="1" applyFill="1" applyBorder="1"/>
    <xf numFmtId="44" fontId="0" fillId="0" borderId="0" xfId="0" applyNumberFormat="1" applyFill="1" applyBorder="1"/>
    <xf numFmtId="0" fontId="1" fillId="0" borderId="23" xfId="0" applyFont="1" applyFill="1" applyBorder="1"/>
    <xf numFmtId="0" fontId="0" fillId="0" borderId="14" xfId="0" applyFill="1" applyBorder="1" applyAlignment="1">
      <alignment horizontal="left"/>
    </xf>
    <xf numFmtId="0" fontId="1" fillId="0" borderId="18" xfId="0" applyFont="1" applyFill="1" applyBorder="1"/>
    <xf numFmtId="44" fontId="0" fillId="3" borderId="31" xfId="1" applyFont="1" applyFill="1" applyBorder="1" applyAlignment="1" applyProtection="1">
      <alignment horizontal="left"/>
      <protection locked="0"/>
    </xf>
    <xf numFmtId="0" fontId="1" fillId="0" borderId="24" xfId="0" applyFont="1" applyFill="1" applyBorder="1"/>
    <xf numFmtId="0" fontId="0" fillId="0" borderId="20" xfId="0" applyFill="1" applyBorder="1" applyAlignment="1">
      <alignment horizontal="left"/>
    </xf>
    <xf numFmtId="0" fontId="1" fillId="0" borderId="0" xfId="0" applyFont="1" applyFill="1" applyBorder="1" applyAlignment="1">
      <alignment horizontal="right"/>
    </xf>
    <xf numFmtId="165" fontId="0" fillId="0" borderId="0" xfId="0" applyNumberFormat="1" applyFill="1" applyBorder="1" applyAlignment="1">
      <alignment horizontal="left"/>
    </xf>
    <xf numFmtId="0" fontId="0" fillId="0" borderId="0" xfId="0" applyFont="1" applyBorder="1"/>
    <xf numFmtId="44" fontId="0" fillId="0" borderId="0" xfId="1" applyFont="1" applyFill="1" applyBorder="1" applyAlignment="1" applyProtection="1">
      <alignment horizontal="left"/>
      <protection locked="0"/>
    </xf>
    <xf numFmtId="44" fontId="0" fillId="0" borderId="0" xfId="1" applyFont="1" applyFill="1" applyBorder="1" applyAlignment="1" applyProtection="1">
      <alignment horizontal="right"/>
      <protection locked="0"/>
    </xf>
    <xf numFmtId="0" fontId="0" fillId="0" borderId="0" xfId="0" applyFill="1" applyBorder="1" applyAlignment="1" applyProtection="1">
      <alignment horizontal="right"/>
      <protection locked="0"/>
    </xf>
    <xf numFmtId="164" fontId="0" fillId="0" borderId="0" xfId="2" applyNumberFormat="1" applyFont="1" applyFill="1" applyBorder="1" applyAlignment="1" applyProtection="1">
      <alignment horizontal="right"/>
      <protection locked="0"/>
    </xf>
    <xf numFmtId="0" fontId="0" fillId="0" borderId="0" xfId="0" applyFill="1" applyBorder="1" applyAlignment="1"/>
    <xf numFmtId="9" fontId="0" fillId="0" borderId="0" xfId="2" applyFont="1" applyFill="1" applyBorder="1" applyAlignment="1" applyProtection="1">
      <alignment horizontal="right"/>
      <protection locked="0"/>
    </xf>
    <xf numFmtId="165" fontId="0" fillId="0" borderId="0" xfId="0" applyNumberFormat="1" applyFill="1" applyBorder="1"/>
    <xf numFmtId="0" fontId="0" fillId="0" borderId="0" xfId="0" applyFont="1" applyFill="1" applyBorder="1" applyAlignment="1">
      <alignment vertical="center"/>
    </xf>
    <xf numFmtId="0" fontId="0" fillId="0" borderId="1" xfId="0" applyBorder="1" applyAlignment="1"/>
    <xf numFmtId="0" fontId="0" fillId="3" borderId="21" xfId="0" applyFill="1" applyBorder="1" applyAlignment="1" applyProtection="1">
      <alignment horizontal="right"/>
      <protection locked="0"/>
    </xf>
    <xf numFmtId="0" fontId="0" fillId="0" borderId="41" xfId="0" applyFill="1" applyBorder="1" applyAlignment="1">
      <alignment horizontal="left"/>
    </xf>
    <xf numFmtId="0" fontId="0" fillId="0" borderId="2" xfId="0" applyFill="1" applyBorder="1" applyAlignment="1">
      <alignment horizontal="left"/>
    </xf>
    <xf numFmtId="0" fontId="0" fillId="0" borderId="20" xfId="0" applyBorder="1"/>
    <xf numFmtId="0" fontId="1" fillId="0" borderId="28" xfId="0" applyFont="1" applyBorder="1"/>
    <xf numFmtId="0" fontId="1" fillId="0" borderId="22" xfId="0" applyFont="1" applyBorder="1"/>
    <xf numFmtId="0" fontId="1" fillId="0" borderId="43" xfId="0" applyFont="1" applyBorder="1"/>
    <xf numFmtId="0" fontId="0" fillId="0" borderId="1" xfId="0" applyBorder="1" applyAlignment="1">
      <alignment horizontal="left"/>
    </xf>
    <xf numFmtId="0" fontId="0" fillId="0" borderId="14" xfId="0" applyBorder="1" applyAlignment="1">
      <alignment horizontal="left"/>
    </xf>
    <xf numFmtId="1" fontId="0" fillId="0" borderId="38" xfId="2" applyNumberFormat="1" applyFont="1" applyFill="1" applyBorder="1" applyAlignment="1" applyProtection="1">
      <alignment horizontal="right"/>
      <protection locked="0"/>
    </xf>
    <xf numFmtId="0" fontId="0" fillId="3" borderId="29" xfId="0" applyFill="1" applyBorder="1" applyAlignment="1" applyProtection="1">
      <alignment horizontal="right"/>
      <protection locked="0"/>
    </xf>
    <xf numFmtId="0" fontId="0" fillId="3" borderId="34" xfId="0" applyFill="1" applyBorder="1" applyAlignment="1" applyProtection="1">
      <alignment horizontal="right"/>
      <protection locked="0"/>
    </xf>
    <xf numFmtId="0" fontId="1" fillId="0" borderId="47" xfId="0" applyFont="1" applyBorder="1"/>
    <xf numFmtId="0" fontId="0" fillId="0" borderId="47" xfId="0" applyBorder="1" applyAlignment="1">
      <alignment horizontal="left"/>
    </xf>
    <xf numFmtId="44" fontId="0" fillId="0" borderId="47" xfId="1" applyFont="1" applyFill="1" applyBorder="1" applyAlignment="1" applyProtection="1">
      <alignment horizontal="right"/>
      <protection locked="0"/>
    </xf>
    <xf numFmtId="0" fontId="1" fillId="6" borderId="19" xfId="0" applyFont="1" applyFill="1" applyBorder="1"/>
    <xf numFmtId="0" fontId="1" fillId="6" borderId="20" xfId="0" applyFont="1" applyFill="1" applyBorder="1" applyAlignment="1">
      <alignment horizontal="left"/>
    </xf>
    <xf numFmtId="0" fontId="4" fillId="4" borderId="0" xfId="0" applyFont="1" applyFill="1"/>
    <xf numFmtId="0" fontId="4" fillId="3" borderId="0" xfId="0" applyFont="1" applyFill="1"/>
    <xf numFmtId="0" fontId="4" fillId="2" borderId="0" xfId="0" applyFont="1" applyFill="1"/>
    <xf numFmtId="0" fontId="4" fillId="6" borderId="0" xfId="0" applyFont="1" applyFill="1"/>
    <xf numFmtId="0" fontId="6" fillId="0" borderId="0" xfId="0" applyFont="1" applyFill="1"/>
    <xf numFmtId="0" fontId="14" fillId="0" borderId="0" xfId="0" applyFont="1" applyFill="1"/>
    <xf numFmtId="0" fontId="0" fillId="0" borderId="3" xfId="0" applyBorder="1"/>
    <xf numFmtId="0" fontId="1" fillId="0" borderId="50" xfId="0" applyFont="1" applyFill="1" applyBorder="1"/>
    <xf numFmtId="0" fontId="1" fillId="0" borderId="50" xfId="0" applyFont="1" applyBorder="1"/>
    <xf numFmtId="0" fontId="1" fillId="0" borderId="13" xfId="0" applyFont="1" applyFill="1" applyBorder="1"/>
    <xf numFmtId="0" fontId="1" fillId="0" borderId="16" xfId="0" applyFont="1" applyFill="1" applyBorder="1"/>
    <xf numFmtId="0" fontId="1" fillId="0" borderId="19" xfId="0" applyFont="1" applyFill="1" applyBorder="1"/>
    <xf numFmtId="0" fontId="0" fillId="0" borderId="0" xfId="0" applyFont="1" applyFill="1" applyBorder="1" applyProtection="1"/>
    <xf numFmtId="0" fontId="10" fillId="0" borderId="0" xfId="0" applyFont="1" applyFill="1" applyBorder="1" applyProtection="1"/>
    <xf numFmtId="0" fontId="11" fillId="0" borderId="0" xfId="0" applyFont="1" applyFill="1" applyBorder="1" applyAlignment="1" applyProtection="1">
      <alignment horizontal="center"/>
    </xf>
    <xf numFmtId="0" fontId="11" fillId="0" borderId="0" xfId="0" applyFont="1" applyFill="1" applyBorder="1" applyProtection="1"/>
    <xf numFmtId="0" fontId="0" fillId="0" borderId="0" xfId="0" applyFont="1" applyFill="1" applyBorder="1" applyAlignment="1" applyProtection="1">
      <alignment horizontal="center" vertical="center"/>
    </xf>
    <xf numFmtId="0" fontId="0" fillId="0" borderId="0" xfId="0" applyFont="1" applyFill="1" applyBorder="1" applyAlignment="1" applyProtection="1">
      <alignment horizontal="center" vertical="center"/>
      <protection hidden="1"/>
    </xf>
    <xf numFmtId="0" fontId="11" fillId="0" borderId="0" xfId="0" applyFont="1" applyFill="1" applyBorder="1" applyAlignment="1" applyProtection="1">
      <alignment horizontal="center" vertical="center"/>
    </xf>
    <xf numFmtId="0" fontId="12" fillId="0" borderId="0" xfId="0" applyFont="1" applyFill="1" applyBorder="1" applyAlignment="1" applyProtection="1">
      <alignment horizontal="center" vertical="top"/>
    </xf>
    <xf numFmtId="0" fontId="11" fillId="0" borderId="0" xfId="0" applyFont="1" applyFill="1" applyBorder="1" applyAlignment="1" applyProtection="1">
      <alignment vertical="center"/>
    </xf>
    <xf numFmtId="0" fontId="1" fillId="6" borderId="33" xfId="0" applyFont="1" applyFill="1" applyBorder="1"/>
    <xf numFmtId="166" fontId="0" fillId="0" borderId="0" xfId="1" applyNumberFormat="1" applyFont="1" applyFill="1" applyBorder="1"/>
    <xf numFmtId="7" fontId="0" fillId="0" borderId="0" xfId="1" applyNumberFormat="1" applyFont="1" applyFill="1" applyBorder="1"/>
    <xf numFmtId="8" fontId="0" fillId="0" borderId="0" xfId="0" applyNumberFormat="1" applyFill="1" applyBorder="1"/>
    <xf numFmtId="7" fontId="0" fillId="0" borderId="0" xfId="0" applyNumberFormat="1" applyFill="1" applyBorder="1"/>
    <xf numFmtId="8" fontId="1" fillId="0" borderId="0" xfId="0" applyNumberFormat="1" applyFont="1" applyFill="1" applyBorder="1"/>
    <xf numFmtId="7" fontId="0" fillId="0" borderId="0" xfId="0" applyNumberFormat="1" applyFont="1" applyFill="1" applyBorder="1"/>
    <xf numFmtId="167" fontId="0" fillId="0" borderId="0" xfId="0" applyNumberFormat="1" applyFill="1" applyBorder="1" applyAlignment="1">
      <alignment horizontal="right"/>
    </xf>
    <xf numFmtId="167" fontId="1" fillId="0" borderId="0" xfId="0" applyNumberFormat="1" applyFont="1" applyFill="1" applyBorder="1" applyAlignment="1">
      <alignment horizontal="right"/>
    </xf>
    <xf numFmtId="0" fontId="0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20" fillId="0" borderId="0" xfId="0" applyFont="1" applyFill="1" applyBorder="1"/>
    <xf numFmtId="0" fontId="21" fillId="8" borderId="0" xfId="0" applyFont="1" applyFill="1" applyBorder="1"/>
    <xf numFmtId="0" fontId="21" fillId="7" borderId="0" xfId="0" applyFont="1" applyFill="1" applyBorder="1"/>
    <xf numFmtId="0" fontId="22" fillId="0" borderId="0" xfId="0" applyFont="1" applyFill="1" applyBorder="1"/>
    <xf numFmtId="0" fontId="21" fillId="9" borderId="0" xfId="0" applyFont="1" applyFill="1" applyBorder="1"/>
    <xf numFmtId="0" fontId="23" fillId="0" borderId="0" xfId="0" applyFont="1" applyFill="1" applyBorder="1" applyAlignment="1"/>
    <xf numFmtId="0" fontId="23" fillId="0" borderId="0" xfId="0" applyFont="1" applyFill="1" applyBorder="1" applyAlignment="1">
      <alignment horizontal="left"/>
    </xf>
    <xf numFmtId="0" fontId="21" fillId="10" borderId="0" xfId="0" applyFont="1" applyFill="1" applyBorder="1"/>
    <xf numFmtId="0" fontId="24" fillId="0" borderId="1" xfId="0" applyFont="1" applyFill="1" applyBorder="1" applyAlignment="1" applyProtection="1">
      <alignment horizontal="left" vertical="center"/>
      <protection locked="0"/>
    </xf>
    <xf numFmtId="0" fontId="24" fillId="11" borderId="1" xfId="0" applyFont="1" applyFill="1" applyBorder="1" applyAlignment="1" applyProtection="1">
      <alignment horizontal="center" vertical="center"/>
      <protection locked="0"/>
    </xf>
    <xf numFmtId="0" fontId="0" fillId="0" borderId="0" xfId="0" applyFont="1" applyFill="1" applyBorder="1" applyAlignment="1">
      <alignment horizontal="right"/>
    </xf>
    <xf numFmtId="0" fontId="23" fillId="0" borderId="0" xfId="0" applyFont="1" applyFill="1" applyBorder="1"/>
    <xf numFmtId="0" fontId="23" fillId="0" borderId="61" xfId="0" applyFont="1" applyFill="1" applyBorder="1"/>
    <xf numFmtId="0" fontId="0" fillId="7" borderId="64" xfId="0" applyFont="1" applyFill="1" applyBorder="1" applyAlignment="1" applyProtection="1">
      <alignment horizontal="right"/>
      <protection locked="0"/>
    </xf>
    <xf numFmtId="44" fontId="0" fillId="0" borderId="0" xfId="1" applyFont="1" applyFill="1" applyBorder="1" applyAlignment="1">
      <alignment horizontal="right"/>
    </xf>
    <xf numFmtId="0" fontId="23" fillId="0" borderId="27" xfId="0" applyFont="1" applyFill="1" applyBorder="1"/>
    <xf numFmtId="0" fontId="0" fillId="0" borderId="48" xfId="0" applyFont="1" applyFill="1" applyBorder="1" applyAlignment="1">
      <alignment horizontal="left"/>
    </xf>
    <xf numFmtId="0" fontId="0" fillId="0" borderId="49" xfId="0" applyFont="1" applyFill="1" applyBorder="1" applyAlignment="1">
      <alignment horizontal="left"/>
    </xf>
    <xf numFmtId="0" fontId="23" fillId="0" borderId="30" xfId="0" applyFont="1" applyFill="1" applyBorder="1"/>
    <xf numFmtId="0" fontId="23" fillId="0" borderId="13" xfId="0" applyFont="1" applyFill="1" applyBorder="1"/>
    <xf numFmtId="44" fontId="0" fillId="9" borderId="15" xfId="1" applyFont="1" applyFill="1" applyBorder="1" applyProtection="1">
      <protection hidden="1"/>
    </xf>
    <xf numFmtId="0" fontId="18" fillId="0" borderId="0" xfId="0" applyFont="1" applyFill="1" applyBorder="1"/>
    <xf numFmtId="0" fontId="23" fillId="0" borderId="16" xfId="0" applyFont="1" applyFill="1" applyBorder="1"/>
    <xf numFmtId="164" fontId="0" fillId="9" borderId="17" xfId="0" applyNumberFormat="1" applyFont="1" applyFill="1" applyBorder="1" applyProtection="1">
      <protection hidden="1"/>
    </xf>
    <xf numFmtId="0" fontId="23" fillId="0" borderId="32" xfId="0" applyFont="1" applyFill="1" applyBorder="1"/>
    <xf numFmtId="0" fontId="0" fillId="0" borderId="1" xfId="0" applyFont="1" applyFill="1" applyBorder="1" applyAlignment="1">
      <alignment horizontal="left"/>
    </xf>
    <xf numFmtId="9" fontId="0" fillId="0" borderId="0" xfId="2" applyFont="1" applyFill="1" applyBorder="1" applyAlignment="1">
      <alignment horizontal="right"/>
    </xf>
    <xf numFmtId="0" fontId="0" fillId="7" borderId="29" xfId="0" applyFont="1" applyFill="1" applyBorder="1" applyProtection="1">
      <protection locked="0"/>
    </xf>
    <xf numFmtId="164" fontId="0" fillId="9" borderId="17" xfId="0" applyNumberFormat="1" applyFont="1" applyFill="1" applyBorder="1" applyAlignment="1" applyProtection="1">
      <alignment horizontal="right"/>
      <protection hidden="1"/>
    </xf>
    <xf numFmtId="164" fontId="0" fillId="7" borderId="31" xfId="2" applyNumberFormat="1" applyFont="1" applyFill="1" applyBorder="1" applyProtection="1">
      <protection locked="0"/>
    </xf>
    <xf numFmtId="0" fontId="23" fillId="0" borderId="19" xfId="0" applyFont="1" applyFill="1" applyBorder="1"/>
    <xf numFmtId="1" fontId="0" fillId="9" borderId="21" xfId="0" applyNumberFormat="1" applyFont="1" applyFill="1" applyBorder="1" applyAlignment="1" applyProtection="1">
      <alignment horizontal="right"/>
      <protection hidden="1"/>
    </xf>
    <xf numFmtId="0" fontId="0" fillId="7" borderId="31" xfId="0" applyFont="1" applyFill="1" applyBorder="1" applyProtection="1">
      <protection locked="0"/>
    </xf>
    <xf numFmtId="0" fontId="23" fillId="8" borderId="15" xfId="0" applyFont="1" applyFill="1" applyBorder="1" applyAlignment="1" applyProtection="1">
      <alignment horizontal="right"/>
      <protection hidden="1"/>
    </xf>
    <xf numFmtId="164" fontId="0" fillId="7" borderId="34" xfId="0" applyNumberFormat="1" applyFont="1" applyFill="1" applyBorder="1" applyProtection="1">
      <protection locked="0"/>
    </xf>
    <xf numFmtId="0" fontId="0" fillId="0" borderId="1" xfId="0" applyFont="1" applyFill="1" applyBorder="1"/>
    <xf numFmtId="0" fontId="23" fillId="0" borderId="65" xfId="0" applyFont="1" applyFill="1" applyBorder="1"/>
    <xf numFmtId="0" fontId="23" fillId="0" borderId="69" xfId="0" applyFont="1" applyFill="1" applyBorder="1"/>
    <xf numFmtId="44" fontId="0" fillId="0" borderId="0" xfId="0" applyNumberFormat="1" applyFont="1" applyFill="1" applyBorder="1"/>
    <xf numFmtId="0" fontId="23" fillId="0" borderId="71" xfId="0" applyFont="1" applyFill="1" applyBorder="1"/>
    <xf numFmtId="0" fontId="0" fillId="12" borderId="0" xfId="0" applyFont="1" applyFill="1" applyBorder="1"/>
    <xf numFmtId="2" fontId="0" fillId="0" borderId="0" xfId="0" applyNumberFormat="1" applyFont="1" applyFill="1" applyBorder="1"/>
    <xf numFmtId="165" fontId="0" fillId="0" borderId="0" xfId="0" applyNumberFormat="1" applyFont="1" applyFill="1" applyBorder="1" applyAlignment="1" applyProtection="1">
      <alignment horizontal="left"/>
      <protection hidden="1"/>
    </xf>
    <xf numFmtId="165" fontId="23" fillId="0" borderId="0" xfId="0" applyNumberFormat="1" applyFont="1" applyFill="1" applyBorder="1" applyAlignment="1" applyProtection="1">
      <alignment horizontal="left"/>
      <protection hidden="1"/>
    </xf>
    <xf numFmtId="0" fontId="1" fillId="0" borderId="1" xfId="0" applyFont="1" applyFill="1" applyBorder="1"/>
    <xf numFmtId="0" fontId="25" fillId="0" borderId="0" xfId="0" applyFont="1" applyFill="1" applyBorder="1" applyAlignment="1">
      <alignment vertical="center"/>
    </xf>
    <xf numFmtId="165" fontId="0" fillId="0" borderId="0" xfId="0" applyNumberFormat="1" applyFont="1" applyFill="1" applyBorder="1" applyProtection="1">
      <protection hidden="1"/>
    </xf>
    <xf numFmtId="0" fontId="26" fillId="0" borderId="0" xfId="0" applyFont="1" applyFill="1" applyBorder="1" applyAlignment="1">
      <alignment horizontal="left"/>
    </xf>
    <xf numFmtId="0" fontId="29" fillId="0" borderId="0" xfId="0" applyFont="1" applyProtection="1"/>
    <xf numFmtId="0" fontId="0" fillId="0" borderId="0" xfId="0" applyProtection="1"/>
    <xf numFmtId="0" fontId="25" fillId="0" borderId="0" xfId="0" applyFont="1" applyProtection="1"/>
    <xf numFmtId="0" fontId="6" fillId="3" borderId="0" xfId="0" applyFont="1" applyFill="1" applyProtection="1"/>
    <xf numFmtId="0" fontId="6" fillId="2" borderId="0" xfId="0" applyFont="1" applyFill="1" applyProtection="1"/>
    <xf numFmtId="0" fontId="0" fillId="6" borderId="0" xfId="0" applyFill="1" applyProtection="1"/>
    <xf numFmtId="0" fontId="0" fillId="0" borderId="46" xfId="0" applyBorder="1" applyProtection="1"/>
    <xf numFmtId="0" fontId="1" fillId="0" borderId="0" xfId="0" applyFont="1" applyProtection="1"/>
    <xf numFmtId="0" fontId="30" fillId="0" borderId="0" xfId="3" applyProtection="1"/>
    <xf numFmtId="0" fontId="8" fillId="0" borderId="0" xfId="0" applyFont="1" applyProtection="1"/>
    <xf numFmtId="0" fontId="1" fillId="0" borderId="56" xfId="0" applyFont="1" applyBorder="1"/>
    <xf numFmtId="0" fontId="1" fillId="6" borderId="32" xfId="0" applyFont="1" applyFill="1" applyBorder="1"/>
    <xf numFmtId="0" fontId="0" fillId="13" borderId="7" xfId="0" applyFill="1" applyBorder="1" applyAlignment="1" applyProtection="1">
      <alignment horizontal="right"/>
      <protection locked="0"/>
    </xf>
    <xf numFmtId="0" fontId="6" fillId="13" borderId="0" xfId="0" applyFont="1" applyFill="1" applyProtection="1"/>
    <xf numFmtId="1" fontId="0" fillId="2" borderId="15" xfId="0" applyNumberFormat="1" applyFill="1" applyBorder="1" applyAlignment="1" applyProtection="1">
      <alignment horizontal="right"/>
      <protection hidden="1"/>
    </xf>
    <xf numFmtId="164" fontId="0" fillId="2" borderId="17" xfId="0" applyNumberFormat="1" applyFill="1" applyBorder="1" applyAlignment="1" applyProtection="1">
      <alignment horizontal="right"/>
      <protection hidden="1"/>
    </xf>
    <xf numFmtId="2" fontId="0" fillId="2" borderId="42" xfId="0" applyNumberFormat="1" applyFill="1" applyBorder="1" applyProtection="1">
      <protection hidden="1"/>
    </xf>
    <xf numFmtId="164" fontId="0" fillId="2" borderId="21" xfId="0" applyNumberFormat="1" applyFill="1" applyBorder="1" applyAlignment="1" applyProtection="1">
      <alignment horizontal="right"/>
      <protection hidden="1"/>
    </xf>
    <xf numFmtId="0" fontId="1" fillId="13" borderId="15" xfId="0" applyFont="1" applyFill="1" applyBorder="1" applyAlignment="1" applyProtection="1">
      <alignment horizontal="right"/>
      <protection hidden="1"/>
    </xf>
    <xf numFmtId="168" fontId="0" fillId="2" borderId="17" xfId="0" applyNumberFormat="1" applyFill="1" applyBorder="1" applyAlignment="1" applyProtection="1">
      <alignment horizontal="right"/>
      <protection hidden="1"/>
    </xf>
    <xf numFmtId="168" fontId="1" fillId="2" borderId="17" xfId="0" applyNumberFormat="1" applyFont="1" applyFill="1" applyBorder="1" applyAlignment="1" applyProtection="1">
      <alignment horizontal="right"/>
      <protection hidden="1"/>
    </xf>
    <xf numFmtId="168" fontId="1" fillId="6" borderId="21" xfId="0" applyNumberFormat="1" applyFont="1" applyFill="1" applyBorder="1" applyAlignment="1" applyProtection="1">
      <alignment horizontal="right"/>
      <protection hidden="1"/>
    </xf>
    <xf numFmtId="0" fontId="8" fillId="5" borderId="1" xfId="0" applyFont="1" applyFill="1" applyBorder="1" applyAlignment="1" applyProtection="1">
      <alignment horizontal="center" vertical="center"/>
      <protection locked="0"/>
    </xf>
    <xf numFmtId="8" fontId="0" fillId="2" borderId="17" xfId="0" applyNumberFormat="1" applyFill="1" applyBorder="1" applyAlignment="1" applyProtection="1">
      <alignment horizontal="right"/>
      <protection hidden="1"/>
    </xf>
    <xf numFmtId="8" fontId="1" fillId="2" borderId="17" xfId="0" applyNumberFormat="1" applyFont="1" applyFill="1" applyBorder="1" applyAlignment="1" applyProtection="1">
      <alignment horizontal="right"/>
      <protection hidden="1"/>
    </xf>
    <xf numFmtId="8" fontId="0" fillId="0" borderId="17" xfId="0" applyNumberFormat="1" applyFill="1" applyBorder="1" applyAlignment="1" applyProtection="1">
      <alignment horizontal="right"/>
      <protection hidden="1"/>
    </xf>
    <xf numFmtId="8" fontId="1" fillId="6" borderId="21" xfId="0" applyNumberFormat="1" applyFont="1" applyFill="1" applyBorder="1" applyAlignment="1" applyProtection="1">
      <alignment horizontal="right"/>
      <protection hidden="1"/>
    </xf>
    <xf numFmtId="164" fontId="0" fillId="2" borderId="15" xfId="0" applyNumberFormat="1" applyFill="1" applyBorder="1" applyAlignment="1" applyProtection="1">
      <alignment horizontal="right"/>
      <protection hidden="1"/>
    </xf>
    <xf numFmtId="164" fontId="0" fillId="2" borderId="26" xfId="0" applyNumberFormat="1" applyFill="1" applyBorder="1" applyAlignment="1" applyProtection="1">
      <alignment horizontal="right"/>
      <protection hidden="1"/>
    </xf>
    <xf numFmtId="164" fontId="0" fillId="2" borderId="17" xfId="0" applyNumberFormat="1" applyFill="1" applyBorder="1" applyProtection="1">
      <protection hidden="1"/>
    </xf>
    <xf numFmtId="164" fontId="0" fillId="2" borderId="42" xfId="0" applyNumberFormat="1" applyFill="1" applyBorder="1" applyAlignment="1" applyProtection="1">
      <alignment horizontal="right"/>
      <protection hidden="1"/>
    </xf>
    <xf numFmtId="1" fontId="0" fillId="2" borderId="21" xfId="0" applyNumberFormat="1" applyFill="1" applyBorder="1" applyProtection="1">
      <protection hidden="1"/>
    </xf>
    <xf numFmtId="0" fontId="1" fillId="13" borderId="29" xfId="0" applyFont="1" applyFill="1" applyBorder="1" applyProtection="1">
      <protection hidden="1"/>
    </xf>
    <xf numFmtId="167" fontId="0" fillId="2" borderId="31" xfId="0" applyNumberFormat="1" applyFill="1" applyBorder="1" applyProtection="1">
      <protection hidden="1"/>
    </xf>
    <xf numFmtId="8" fontId="0" fillId="2" borderId="31" xfId="0" applyNumberFormat="1" applyFill="1" applyBorder="1" applyProtection="1">
      <protection hidden="1"/>
    </xf>
    <xf numFmtId="8" fontId="1" fillId="2" borderId="31" xfId="0" applyNumberFormat="1" applyFont="1" applyFill="1" applyBorder="1" applyProtection="1">
      <protection hidden="1"/>
    </xf>
    <xf numFmtId="8" fontId="1" fillId="6" borderId="34" xfId="0" applyNumberFormat="1" applyFont="1" applyFill="1" applyBorder="1" applyProtection="1">
      <protection hidden="1"/>
    </xf>
    <xf numFmtId="0" fontId="10" fillId="0" borderId="1" xfId="0" applyFont="1" applyFill="1" applyBorder="1" applyAlignment="1" applyProtection="1">
      <alignment vertical="center"/>
    </xf>
    <xf numFmtId="0" fontId="10" fillId="7" borderId="1" xfId="0" applyFont="1" applyFill="1" applyBorder="1" applyAlignment="1" applyProtection="1">
      <alignment vertical="center"/>
      <protection locked="0"/>
    </xf>
    <xf numFmtId="0" fontId="10" fillId="0" borderId="0" xfId="0" applyFont="1" applyFill="1" applyBorder="1" applyAlignment="1" applyProtection="1">
      <alignment vertical="center"/>
    </xf>
    <xf numFmtId="0" fontId="10" fillId="0" borderId="75" xfId="0" applyFont="1" applyFill="1" applyBorder="1" applyProtection="1"/>
    <xf numFmtId="0" fontId="10" fillId="0" borderId="76" xfId="0" applyFont="1" applyFill="1" applyBorder="1" applyAlignment="1" applyProtection="1">
      <alignment vertical="center"/>
    </xf>
    <xf numFmtId="0" fontId="10" fillId="0" borderId="1" xfId="0" applyFont="1" applyFill="1" applyBorder="1" applyAlignment="1" applyProtection="1">
      <alignment horizontal="center" vertical="center"/>
    </xf>
    <xf numFmtId="0" fontId="0" fillId="0" borderId="0" xfId="0" applyFont="1" applyFill="1" applyBorder="1" applyAlignment="1" applyProtection="1"/>
    <xf numFmtId="0" fontId="31" fillId="0" borderId="76" xfId="0" applyFont="1" applyFill="1" applyBorder="1" applyAlignment="1" applyProtection="1">
      <alignment vertical="center"/>
    </xf>
    <xf numFmtId="0" fontId="31" fillId="0" borderId="0" xfId="0" applyFont="1" applyFill="1" applyBorder="1" applyAlignment="1" applyProtection="1">
      <alignment vertical="center"/>
    </xf>
    <xf numFmtId="0" fontId="10" fillId="0" borderId="80" xfId="0" applyFont="1" applyFill="1" applyBorder="1" applyAlignment="1" applyProtection="1">
      <alignment horizontal="center"/>
    </xf>
    <xf numFmtId="0" fontId="10" fillId="0" borderId="81" xfId="0" applyFont="1" applyFill="1" applyBorder="1" applyAlignment="1" applyProtection="1">
      <alignment horizontal="center"/>
    </xf>
    <xf numFmtId="0" fontId="10" fillId="0" borderId="82" xfId="0" applyFont="1" applyFill="1" applyBorder="1" applyAlignment="1" applyProtection="1">
      <alignment horizontal="center"/>
    </xf>
    <xf numFmtId="0" fontId="10" fillId="0" borderId="83" xfId="0" applyFont="1" applyFill="1" applyBorder="1" applyAlignment="1" applyProtection="1">
      <alignment horizontal="center"/>
    </xf>
    <xf numFmtId="0" fontId="10" fillId="0" borderId="84" xfId="0" applyFont="1" applyFill="1" applyBorder="1" applyAlignment="1" applyProtection="1">
      <alignment horizontal="center"/>
    </xf>
    <xf numFmtId="0" fontId="10" fillId="0" borderId="76" xfId="0" applyFont="1" applyFill="1" applyBorder="1" applyAlignment="1" applyProtection="1">
      <alignment horizontal="center"/>
    </xf>
    <xf numFmtId="0" fontId="10" fillId="0" borderId="0" xfId="0" applyFont="1" applyFill="1" applyBorder="1" applyAlignment="1" applyProtection="1">
      <alignment horizontal="center"/>
    </xf>
    <xf numFmtId="0" fontId="32" fillId="7" borderId="86" xfId="0" applyFont="1" applyFill="1" applyBorder="1" applyAlignment="1" applyProtection="1">
      <alignment horizontal="center" vertical="center"/>
      <protection locked="0"/>
    </xf>
    <xf numFmtId="0" fontId="32" fillId="7" borderId="87" xfId="0" applyFont="1" applyFill="1" applyBorder="1" applyAlignment="1" applyProtection="1">
      <alignment horizontal="center" vertical="center"/>
      <protection locked="0"/>
    </xf>
    <xf numFmtId="0" fontId="32" fillId="7" borderId="89" xfId="0" applyFont="1" applyFill="1" applyBorder="1" applyAlignment="1" applyProtection="1">
      <alignment horizontal="center" vertical="center"/>
      <protection locked="0"/>
    </xf>
    <xf numFmtId="0" fontId="11" fillId="7" borderId="86" xfId="0" applyFont="1" applyFill="1" applyBorder="1" applyAlignment="1" applyProtection="1">
      <alignment horizontal="center" vertical="center"/>
      <protection locked="0"/>
    </xf>
    <xf numFmtId="0" fontId="11" fillId="7" borderId="87" xfId="0" applyFont="1" applyFill="1" applyBorder="1" applyAlignment="1" applyProtection="1">
      <alignment horizontal="center" vertical="center"/>
      <protection locked="0"/>
    </xf>
    <xf numFmtId="0" fontId="32" fillId="0" borderId="76" xfId="0" applyFont="1" applyFill="1" applyBorder="1" applyAlignment="1" applyProtection="1">
      <alignment horizontal="center" vertical="center"/>
    </xf>
    <xf numFmtId="0" fontId="32" fillId="0" borderId="0" xfId="0" applyFont="1" applyFill="1" applyBorder="1" applyAlignment="1" applyProtection="1">
      <alignment horizontal="center" vertical="center"/>
      <protection hidden="1"/>
    </xf>
    <xf numFmtId="0" fontId="32" fillId="7" borderId="91" xfId="0" applyFont="1" applyFill="1" applyBorder="1" applyAlignment="1" applyProtection="1">
      <alignment horizontal="center" vertical="center"/>
      <protection locked="0"/>
    </xf>
    <xf numFmtId="0" fontId="32" fillId="7" borderId="1" xfId="0" applyFont="1" applyFill="1" applyBorder="1" applyAlignment="1" applyProtection="1">
      <alignment horizontal="center" vertical="center"/>
      <protection locked="0"/>
    </xf>
    <xf numFmtId="0" fontId="32" fillId="7" borderId="4" xfId="0" applyFont="1" applyFill="1" applyBorder="1" applyAlignment="1" applyProtection="1">
      <alignment horizontal="center" vertical="center"/>
      <protection locked="0"/>
    </xf>
    <xf numFmtId="0" fontId="11" fillId="7" borderId="91" xfId="0" applyFont="1" applyFill="1" applyBorder="1" applyAlignment="1" applyProtection="1">
      <alignment horizontal="center" vertical="center"/>
      <protection locked="0"/>
    </xf>
    <xf numFmtId="0" fontId="11" fillId="7" borderId="1" xfId="0" applyFont="1" applyFill="1" applyBorder="1" applyAlignment="1" applyProtection="1">
      <alignment horizontal="center" vertical="center"/>
      <protection locked="0"/>
    </xf>
    <xf numFmtId="0" fontId="32" fillId="7" borderId="1" xfId="0" applyFont="1" applyFill="1" applyBorder="1" applyAlignment="1" applyProtection="1">
      <alignment horizontal="center" vertical="center"/>
      <protection locked="0" hidden="1"/>
    </xf>
    <xf numFmtId="0" fontId="32" fillId="0" borderId="0" xfId="0" applyFont="1" applyFill="1" applyBorder="1" applyAlignment="1" applyProtection="1">
      <alignment horizontal="center" vertical="center"/>
    </xf>
    <xf numFmtId="0" fontId="32" fillId="7" borderId="92" xfId="0" applyFont="1" applyFill="1" applyBorder="1" applyAlignment="1" applyProtection="1">
      <alignment horizontal="center" vertical="center"/>
      <protection locked="0"/>
    </xf>
    <xf numFmtId="0" fontId="32" fillId="7" borderId="93" xfId="0" applyFont="1" applyFill="1" applyBorder="1" applyAlignment="1" applyProtection="1">
      <alignment horizontal="center" vertical="center"/>
      <protection locked="0"/>
    </xf>
    <xf numFmtId="0" fontId="32" fillId="7" borderId="95" xfId="0" applyFont="1" applyFill="1" applyBorder="1" applyAlignment="1" applyProtection="1">
      <alignment horizontal="center" vertical="center"/>
      <protection locked="0" hidden="1"/>
    </xf>
    <xf numFmtId="0" fontId="11" fillId="7" borderId="92" xfId="0" applyFont="1" applyFill="1" applyBorder="1" applyAlignment="1" applyProtection="1">
      <alignment horizontal="center" vertical="center"/>
      <protection locked="0"/>
    </xf>
    <xf numFmtId="0" fontId="11" fillId="7" borderId="93" xfId="0" applyFont="1" applyFill="1" applyBorder="1" applyAlignment="1" applyProtection="1">
      <alignment horizontal="center" vertical="center"/>
      <protection locked="0"/>
    </xf>
    <xf numFmtId="0" fontId="0" fillId="0" borderId="97" xfId="0" applyFont="1" applyFill="1" applyBorder="1" applyAlignment="1" applyProtection="1">
      <alignment horizontal="center" vertical="center"/>
    </xf>
    <xf numFmtId="0" fontId="0" fillId="0" borderId="97" xfId="0" applyFont="1" applyFill="1" applyBorder="1" applyProtection="1"/>
    <xf numFmtId="0" fontId="10" fillId="0" borderId="97" xfId="0" applyFont="1" applyFill="1" applyBorder="1" applyProtection="1"/>
    <xf numFmtId="0" fontId="0" fillId="0" borderId="99" xfId="0" applyFont="1" applyFill="1" applyBorder="1" applyAlignment="1" applyProtection="1">
      <alignment horizontal="center" vertical="center"/>
    </xf>
    <xf numFmtId="0" fontId="0" fillId="0" borderId="100" xfId="0" applyFont="1" applyFill="1" applyBorder="1" applyAlignment="1" applyProtection="1">
      <alignment horizontal="center" vertical="center"/>
    </xf>
    <xf numFmtId="0" fontId="10" fillId="0" borderId="100" xfId="0" applyFont="1" applyFill="1" applyBorder="1" applyProtection="1"/>
    <xf numFmtId="0" fontId="0" fillId="0" borderId="101" xfId="0" applyFont="1" applyFill="1" applyBorder="1" applyAlignment="1" applyProtection="1">
      <alignment horizontal="center" vertical="center"/>
    </xf>
    <xf numFmtId="164" fontId="16" fillId="0" borderId="46" xfId="0" applyNumberFormat="1" applyFont="1" applyFill="1" applyBorder="1" applyAlignment="1" applyProtection="1">
      <alignment horizontal="center" vertical="center"/>
      <protection hidden="1"/>
    </xf>
    <xf numFmtId="0" fontId="23" fillId="0" borderId="0" xfId="0" applyFont="1" applyFill="1" applyBorder="1" applyAlignment="1" applyProtection="1">
      <alignment horizontal="center" vertical="center"/>
      <protection hidden="1"/>
    </xf>
    <xf numFmtId="0" fontId="13" fillId="0" borderId="102" xfId="0" applyFont="1" applyFill="1" applyBorder="1" applyAlignment="1" applyProtection="1">
      <alignment vertical="center"/>
      <protection hidden="1"/>
    </xf>
    <xf numFmtId="0" fontId="11" fillId="0" borderId="102" xfId="0" applyFont="1" applyFill="1" applyBorder="1" applyAlignment="1" applyProtection="1">
      <alignment vertical="center"/>
    </xf>
    <xf numFmtId="0" fontId="13" fillId="0" borderId="0" xfId="0" applyFont="1" applyFill="1" applyBorder="1" applyAlignment="1" applyProtection="1">
      <alignment vertical="center"/>
    </xf>
    <xf numFmtId="164" fontId="13" fillId="0" borderId="0" xfId="0" applyNumberFormat="1" applyFont="1" applyFill="1" applyBorder="1" applyAlignment="1" applyProtection="1">
      <alignment vertical="center"/>
      <protection hidden="1"/>
    </xf>
    <xf numFmtId="0" fontId="33" fillId="0" borderId="0" xfId="0" applyFont="1" applyFill="1" applyBorder="1" applyAlignment="1" applyProtection="1">
      <alignment vertical="center"/>
    </xf>
    <xf numFmtId="0" fontId="16" fillId="0" borderId="0" xfId="0" applyFont="1" applyFill="1" applyBorder="1" applyAlignment="1" applyProtection="1">
      <alignment vertical="center"/>
    </xf>
    <xf numFmtId="0" fontId="0" fillId="0" borderId="0" xfId="0" applyFont="1" applyFill="1" applyBorder="1" applyAlignment="1" applyProtection="1">
      <alignment vertical="center"/>
    </xf>
    <xf numFmtId="0" fontId="0" fillId="0" borderId="103" xfId="0" applyFont="1" applyFill="1" applyBorder="1" applyProtection="1"/>
    <xf numFmtId="0" fontId="15" fillId="0" borderId="0" xfId="0" applyFont="1" applyFill="1" applyBorder="1" applyAlignment="1" applyProtection="1">
      <alignment vertical="center"/>
    </xf>
    <xf numFmtId="164" fontId="23" fillId="0" borderId="96" xfId="0" applyNumberFormat="1" applyFont="1" applyFill="1" applyBorder="1" applyAlignment="1" applyProtection="1">
      <alignment horizontal="center" vertical="center"/>
      <protection hidden="1"/>
    </xf>
    <xf numFmtId="164" fontId="23" fillId="0" borderId="98" xfId="0" applyNumberFormat="1" applyFont="1" applyFill="1" applyBorder="1" applyAlignment="1" applyProtection="1">
      <alignment horizontal="center" vertical="center"/>
    </xf>
    <xf numFmtId="164" fontId="32" fillId="0" borderId="88" xfId="0" applyNumberFormat="1" applyFont="1" applyFill="1" applyBorder="1" applyAlignment="1" applyProtection="1">
      <alignment horizontal="center" vertical="center"/>
      <protection hidden="1"/>
    </xf>
    <xf numFmtId="164" fontId="32" fillId="0" borderId="90" xfId="0" applyNumberFormat="1" applyFont="1" applyFill="1" applyBorder="1" applyAlignment="1" applyProtection="1">
      <alignment horizontal="center" vertical="center"/>
      <protection hidden="1"/>
    </xf>
    <xf numFmtId="164" fontId="32" fillId="0" borderId="94" xfId="0" applyNumberFormat="1" applyFont="1" applyFill="1" applyBorder="1" applyAlignment="1" applyProtection="1">
      <alignment horizontal="center" vertical="center"/>
      <protection hidden="1"/>
    </xf>
    <xf numFmtId="169" fontId="0" fillId="3" borderId="36" xfId="2" applyNumberFormat="1" applyFont="1" applyFill="1" applyBorder="1" applyAlignment="1" applyProtection="1">
      <alignment horizontal="right"/>
      <protection locked="0"/>
    </xf>
    <xf numFmtId="164" fontId="0" fillId="3" borderId="9" xfId="0" applyNumberFormat="1" applyFill="1" applyBorder="1" applyAlignment="1" applyProtection="1">
      <alignment horizontal="right"/>
      <protection locked="0"/>
    </xf>
    <xf numFmtId="164" fontId="0" fillId="3" borderId="45" xfId="2" applyNumberFormat="1" applyFont="1" applyFill="1" applyBorder="1" applyAlignment="1" applyProtection="1">
      <alignment horizontal="right"/>
      <protection locked="0"/>
    </xf>
    <xf numFmtId="167" fontId="0" fillId="3" borderId="15" xfId="1" applyNumberFormat="1" applyFont="1" applyFill="1" applyBorder="1" applyAlignment="1" applyProtection="1">
      <protection locked="0"/>
    </xf>
    <xf numFmtId="167" fontId="0" fillId="3" borderId="17" xfId="1" applyNumberFormat="1" applyFont="1" applyFill="1" applyBorder="1" applyAlignment="1" applyProtection="1">
      <protection locked="0"/>
    </xf>
    <xf numFmtId="167" fontId="0" fillId="3" borderId="21" xfId="1" applyNumberFormat="1" applyFont="1" applyFill="1" applyBorder="1" applyAlignment="1" applyProtection="1">
      <protection locked="0"/>
    </xf>
    <xf numFmtId="164" fontId="0" fillId="3" borderId="12" xfId="2" applyNumberFormat="1" applyFont="1" applyFill="1" applyBorder="1" applyAlignment="1" applyProtection="1">
      <alignment horizontal="right"/>
      <protection locked="0"/>
    </xf>
    <xf numFmtId="169" fontId="0" fillId="7" borderId="68" xfId="2" applyNumberFormat="1" applyFont="1" applyFill="1" applyBorder="1" applyProtection="1">
      <protection locked="0"/>
    </xf>
    <xf numFmtId="169" fontId="0" fillId="7" borderId="70" xfId="2" applyNumberFormat="1" applyFont="1" applyFill="1" applyBorder="1" applyProtection="1">
      <protection locked="0"/>
    </xf>
    <xf numFmtId="169" fontId="0" fillId="7" borderId="70" xfId="2" applyNumberFormat="1" applyFont="1" applyFill="1" applyBorder="1" applyAlignment="1" applyProtection="1">
      <alignment horizontal="right"/>
      <protection locked="0"/>
    </xf>
    <xf numFmtId="169" fontId="0" fillId="7" borderId="74" xfId="2" applyNumberFormat="1" applyFont="1" applyFill="1" applyBorder="1" applyAlignment="1" applyProtection="1">
      <alignment horizontal="right"/>
      <protection locked="0"/>
    </xf>
    <xf numFmtId="0" fontId="34" fillId="0" borderId="0" xfId="0" applyFont="1" applyFill="1" applyBorder="1" applyProtection="1"/>
    <xf numFmtId="0" fontId="0" fillId="0" borderId="1" xfId="0" applyBorder="1" applyAlignment="1">
      <alignment horizontal="left"/>
    </xf>
    <xf numFmtId="0" fontId="0" fillId="0" borderId="0" xfId="0" applyAlignment="1">
      <alignment horizontal="left"/>
    </xf>
    <xf numFmtId="0" fontId="0" fillId="3" borderId="31" xfId="0" applyFill="1" applyBorder="1" applyAlignment="1" applyProtection="1">
      <alignment horizontal="right"/>
      <protection locked="0"/>
    </xf>
    <xf numFmtId="165" fontId="0" fillId="3" borderId="31" xfId="0" applyNumberFormat="1" applyFill="1" applyBorder="1" applyAlignment="1" applyProtection="1">
      <alignment horizontal="right"/>
      <protection locked="0"/>
    </xf>
    <xf numFmtId="165" fontId="0" fillId="3" borderId="34" xfId="0" applyNumberFormat="1" applyFill="1" applyBorder="1" applyAlignment="1" applyProtection="1">
      <alignment horizontal="right"/>
      <protection locked="0"/>
    </xf>
    <xf numFmtId="1" fontId="0" fillId="3" borderId="9" xfId="0" applyNumberFormat="1" applyFill="1" applyBorder="1" applyAlignment="1" applyProtection="1">
      <alignment horizontal="right"/>
      <protection locked="0"/>
    </xf>
    <xf numFmtId="0" fontId="0" fillId="14" borderId="29" xfId="0" applyFont="1" applyFill="1" applyBorder="1" applyAlignment="1" applyProtection="1">
      <alignment horizontal="right"/>
      <protection locked="0"/>
    </xf>
    <xf numFmtId="164" fontId="23" fillId="0" borderId="100" xfId="0" applyNumberFormat="1" applyFont="1" applyFill="1" applyBorder="1" applyAlignment="1" applyProtection="1">
      <alignment horizontal="center" vertical="center"/>
    </xf>
    <xf numFmtId="164" fontId="0" fillId="3" borderId="36" xfId="0" applyNumberFormat="1" applyFill="1" applyBorder="1" applyAlignment="1" applyProtection="1">
      <alignment horizontal="right"/>
      <protection locked="0"/>
    </xf>
    <xf numFmtId="0" fontId="0" fillId="0" borderId="1" xfId="0" applyBorder="1" applyAlignment="1">
      <alignment horizontal="left"/>
    </xf>
    <xf numFmtId="0" fontId="0" fillId="0" borderId="35" xfId="0" applyFont="1" applyFill="1" applyBorder="1" applyAlignment="1">
      <alignment horizontal="left"/>
    </xf>
    <xf numFmtId="0" fontId="0" fillId="0" borderId="4" xfId="0" applyFont="1" applyFill="1" applyBorder="1" applyAlignment="1">
      <alignment horizontal="left"/>
    </xf>
    <xf numFmtId="0" fontId="0" fillId="0" borderId="0" xfId="0" applyFont="1" applyFill="1" applyBorder="1" applyAlignment="1">
      <alignment horizontal="center"/>
    </xf>
    <xf numFmtId="0" fontId="0" fillId="0" borderId="39" xfId="0" applyFont="1" applyFill="1" applyBorder="1" applyAlignment="1">
      <alignment horizontal="left"/>
    </xf>
    <xf numFmtId="0" fontId="0" fillId="0" borderId="40" xfId="0" applyFont="1" applyFill="1" applyBorder="1" applyAlignment="1">
      <alignment horizontal="left"/>
    </xf>
    <xf numFmtId="0" fontId="0" fillId="3" borderId="104" xfId="0" applyFill="1" applyBorder="1" applyAlignment="1" applyProtection="1">
      <alignment horizontal="right"/>
      <protection locked="0"/>
    </xf>
    <xf numFmtId="0" fontId="0" fillId="0" borderId="1" xfId="0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9" fontId="0" fillId="3" borderId="104" xfId="2" applyFont="1" applyFill="1" applyBorder="1" applyAlignment="1" applyProtection="1">
      <alignment horizontal="right"/>
      <protection locked="0"/>
    </xf>
    <xf numFmtId="9" fontId="0" fillId="3" borderId="105" xfId="2" applyFont="1" applyFill="1" applyBorder="1" applyAlignment="1" applyProtection="1">
      <alignment horizontal="right"/>
      <protection locked="0"/>
    </xf>
    <xf numFmtId="0" fontId="0" fillId="0" borderId="4" xfId="0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0" fontId="0" fillId="0" borderId="1" xfId="0" applyFont="1" applyFill="1" applyBorder="1" applyAlignment="1">
      <alignment horizontal="left" vertical="center"/>
    </xf>
    <xf numFmtId="167" fontId="0" fillId="2" borderId="35" xfId="0" applyNumberFormat="1" applyFill="1" applyBorder="1" applyAlignment="1" applyProtection="1">
      <alignment horizontal="right"/>
      <protection hidden="1"/>
    </xf>
    <xf numFmtId="0" fontId="0" fillId="0" borderId="1" xfId="0" applyBorder="1" applyAlignment="1">
      <alignment vertical="center"/>
    </xf>
    <xf numFmtId="167" fontId="0" fillId="2" borderId="35" xfId="1" applyNumberFormat="1" applyFont="1" applyFill="1" applyBorder="1" applyAlignment="1" applyProtection="1">
      <alignment horizontal="right"/>
      <protection hidden="1"/>
    </xf>
    <xf numFmtId="167" fontId="0" fillId="2" borderId="108" xfId="0" applyNumberFormat="1" applyFill="1" applyBorder="1" applyAlignment="1" applyProtection="1">
      <alignment horizontal="right"/>
      <protection hidden="1"/>
    </xf>
    <xf numFmtId="0" fontId="1" fillId="0" borderId="111" xfId="0" applyFont="1" applyBorder="1"/>
    <xf numFmtId="0" fontId="0" fillId="0" borderId="112" xfId="0" applyFill="1" applyBorder="1" applyAlignment="1">
      <alignment horizontal="left" vertical="center"/>
    </xf>
    <xf numFmtId="0" fontId="1" fillId="0" borderId="115" xfId="0" applyFont="1" applyBorder="1"/>
    <xf numFmtId="0" fontId="1" fillId="0" borderId="116" xfId="0" applyFont="1" applyBorder="1" applyAlignment="1">
      <alignment horizontal="left" vertical="center"/>
    </xf>
    <xf numFmtId="167" fontId="1" fillId="2" borderId="117" xfId="0" applyNumberFormat="1" applyFont="1" applyFill="1" applyBorder="1" applyAlignment="1" applyProtection="1">
      <alignment horizontal="right"/>
      <protection hidden="1"/>
    </xf>
    <xf numFmtId="0" fontId="1" fillId="0" borderId="65" xfId="0" applyFont="1" applyBorder="1"/>
    <xf numFmtId="0" fontId="1" fillId="0" borderId="69" xfId="0" applyFont="1" applyBorder="1"/>
    <xf numFmtId="0" fontId="0" fillId="0" borderId="4" xfId="0" applyBorder="1" applyAlignment="1">
      <alignment vertical="center"/>
    </xf>
    <xf numFmtId="0" fontId="1" fillId="0" borderId="121" xfId="0" applyFont="1" applyBorder="1"/>
    <xf numFmtId="0" fontId="0" fillId="0" borderId="2" xfId="0" applyFill="1" applyBorder="1" applyAlignment="1">
      <alignment horizontal="left" vertical="center"/>
    </xf>
    <xf numFmtId="0" fontId="1" fillId="0" borderId="124" xfId="0" applyFont="1" applyBorder="1"/>
    <xf numFmtId="0" fontId="1" fillId="0" borderId="125" xfId="0" applyFont="1" applyBorder="1" applyAlignment="1">
      <alignment horizontal="left" vertical="center"/>
    </xf>
    <xf numFmtId="167" fontId="1" fillId="2" borderId="126" xfId="0" applyNumberFormat="1" applyFont="1" applyFill="1" applyBorder="1" applyAlignment="1" applyProtection="1">
      <alignment horizontal="right"/>
      <protection hidden="1"/>
    </xf>
    <xf numFmtId="0" fontId="0" fillId="0" borderId="2" xfId="0" applyBorder="1" applyAlignment="1">
      <alignment vertical="center"/>
    </xf>
    <xf numFmtId="0" fontId="1" fillId="0" borderId="125" xfId="0" applyFont="1" applyBorder="1" applyAlignment="1">
      <alignment vertical="center"/>
    </xf>
    <xf numFmtId="0" fontId="25" fillId="0" borderId="1" xfId="0" applyFont="1" applyBorder="1" applyAlignment="1">
      <alignment vertical="center"/>
    </xf>
    <xf numFmtId="0" fontId="1" fillId="6" borderId="71" xfId="0" applyFont="1" applyFill="1" applyBorder="1"/>
    <xf numFmtId="0" fontId="1" fillId="6" borderId="112" xfId="0" applyFont="1" applyFill="1" applyBorder="1" applyAlignment="1">
      <alignment horizontal="left"/>
    </xf>
    <xf numFmtId="167" fontId="1" fillId="6" borderId="72" xfId="0" applyNumberFormat="1" applyFont="1" applyFill="1" applyBorder="1" applyAlignment="1" applyProtection="1">
      <alignment horizontal="right"/>
      <protection hidden="1"/>
    </xf>
    <xf numFmtId="0" fontId="0" fillId="0" borderId="130" xfId="0" applyFill="1" applyBorder="1" applyAlignment="1">
      <alignment horizontal="left" vertical="center"/>
    </xf>
    <xf numFmtId="0" fontId="0" fillId="0" borderId="130" xfId="0" applyBorder="1" applyAlignment="1">
      <alignment horizontal="left" vertical="center"/>
    </xf>
    <xf numFmtId="0" fontId="1" fillId="0" borderId="132" xfId="0" applyFont="1" applyBorder="1"/>
    <xf numFmtId="0" fontId="0" fillId="0" borderId="20" xfId="0" applyBorder="1" applyAlignment="1"/>
    <xf numFmtId="0" fontId="1" fillId="0" borderId="129" xfId="0" applyFont="1" applyBorder="1"/>
    <xf numFmtId="0" fontId="1" fillId="0" borderId="133" xfId="0" applyFont="1" applyBorder="1"/>
    <xf numFmtId="44" fontId="0" fillId="7" borderId="64" xfId="1" applyFont="1" applyFill="1" applyBorder="1" applyAlignment="1" applyProtection="1">
      <alignment horizontal="left"/>
      <protection locked="0"/>
    </xf>
    <xf numFmtId="44" fontId="0" fillId="7" borderId="31" xfId="1" applyFont="1" applyFill="1" applyBorder="1" applyAlignment="1" applyProtection="1">
      <alignment horizontal="right"/>
      <protection locked="0"/>
    </xf>
    <xf numFmtId="44" fontId="0" fillId="7" borderId="34" xfId="1" applyFont="1" applyFill="1" applyBorder="1" applyAlignment="1" applyProtection="1">
      <alignment horizontal="right"/>
      <protection locked="0"/>
    </xf>
    <xf numFmtId="44" fontId="0" fillId="7" borderId="31" xfId="1" applyFont="1" applyFill="1" applyBorder="1" applyProtection="1">
      <protection locked="0"/>
    </xf>
    <xf numFmtId="0" fontId="23" fillId="0" borderId="14" xfId="0" applyFont="1" applyFill="1" applyBorder="1"/>
    <xf numFmtId="165" fontId="0" fillId="9" borderId="17" xfId="0" applyNumberFormat="1" applyFont="1" applyFill="1" applyBorder="1" applyProtection="1">
      <protection hidden="1"/>
    </xf>
    <xf numFmtId="0" fontId="23" fillId="0" borderId="134" xfId="0" applyFont="1" applyFill="1" applyBorder="1"/>
    <xf numFmtId="169" fontId="0" fillId="7" borderId="135" xfId="2" applyNumberFormat="1" applyFont="1" applyFill="1" applyBorder="1" applyProtection="1">
      <protection locked="0"/>
    </xf>
    <xf numFmtId="165" fontId="0" fillId="9" borderId="17" xfId="0" applyNumberFormat="1" applyFont="1" applyFill="1" applyBorder="1" applyAlignment="1" applyProtection="1">
      <alignment horizontal="left"/>
      <protection hidden="1"/>
    </xf>
    <xf numFmtId="44" fontId="0" fillId="9" borderId="17" xfId="1" applyFont="1" applyFill="1" applyBorder="1" applyProtection="1">
      <protection hidden="1"/>
    </xf>
    <xf numFmtId="0" fontId="23" fillId="0" borderId="1" xfId="0" applyFont="1" applyFill="1" applyBorder="1"/>
    <xf numFmtId="165" fontId="23" fillId="9" borderId="17" xfId="0" applyNumberFormat="1" applyFont="1" applyFill="1" applyBorder="1" applyProtection="1">
      <protection hidden="1"/>
    </xf>
    <xf numFmtId="0" fontId="23" fillId="10" borderId="19" xfId="0" applyFont="1" applyFill="1" applyBorder="1"/>
    <xf numFmtId="0" fontId="23" fillId="10" borderId="20" xfId="0" applyFont="1" applyFill="1" applyBorder="1"/>
    <xf numFmtId="165" fontId="23" fillId="10" borderId="21" xfId="0" applyNumberFormat="1" applyFont="1" applyFill="1" applyBorder="1" applyProtection="1">
      <protection hidden="1"/>
    </xf>
    <xf numFmtId="0" fontId="23" fillId="8" borderId="15" xfId="0" applyFont="1" applyFill="1" applyBorder="1" applyProtection="1">
      <protection hidden="1"/>
    </xf>
    <xf numFmtId="8" fontId="0" fillId="9" borderId="17" xfId="0" applyNumberFormat="1" applyFont="1" applyFill="1" applyBorder="1" applyProtection="1">
      <protection hidden="1"/>
    </xf>
    <xf numFmtId="167" fontId="0" fillId="9" borderId="17" xfId="0" applyNumberFormat="1" applyFont="1" applyFill="1" applyBorder="1" applyProtection="1">
      <protection hidden="1"/>
    </xf>
    <xf numFmtId="165" fontId="0" fillId="3" borderId="29" xfId="0" applyNumberFormat="1" applyFill="1" applyBorder="1" applyAlignment="1">
      <alignment horizontal="right"/>
    </xf>
    <xf numFmtId="8" fontId="0" fillId="9" borderId="136" xfId="0" applyNumberFormat="1" applyFont="1" applyFill="1" applyBorder="1" applyProtection="1">
      <protection hidden="1"/>
    </xf>
    <xf numFmtId="0" fontId="0" fillId="0" borderId="33" xfId="0" applyBorder="1" applyAlignment="1">
      <alignment horizontal="left"/>
    </xf>
    <xf numFmtId="0" fontId="0" fillId="3" borderId="34" xfId="0" applyFill="1" applyBorder="1" applyAlignment="1">
      <alignment horizontal="right"/>
    </xf>
    <xf numFmtId="8" fontId="23" fillId="9" borderId="137" xfId="0" applyNumberFormat="1" applyFont="1" applyFill="1" applyBorder="1" applyProtection="1">
      <protection hidden="1"/>
    </xf>
    <xf numFmtId="0" fontId="23" fillId="0" borderId="138" xfId="0" applyFont="1" applyFill="1" applyBorder="1"/>
    <xf numFmtId="0" fontId="23" fillId="0" borderId="139" xfId="0" applyFont="1" applyFill="1" applyBorder="1"/>
    <xf numFmtId="0" fontId="0" fillId="7" borderId="141" xfId="0" applyFont="1" applyFill="1" applyBorder="1" applyAlignment="1" applyProtection="1">
      <alignment horizontal="right"/>
      <protection locked="0"/>
    </xf>
    <xf numFmtId="0" fontId="23" fillId="0" borderId="142" xfId="0" applyFont="1" applyFill="1" applyBorder="1"/>
    <xf numFmtId="0" fontId="0" fillId="7" borderId="143" xfId="0" applyFont="1" applyFill="1" applyBorder="1" applyAlignment="1" applyProtection="1">
      <alignment horizontal="right"/>
      <protection locked="0"/>
    </xf>
    <xf numFmtId="0" fontId="23" fillId="0" borderId="144" xfId="0" applyFont="1" applyFill="1" applyBorder="1"/>
    <xf numFmtId="9" fontId="0" fillId="7" borderId="145" xfId="2" applyFont="1" applyFill="1" applyBorder="1" applyAlignment="1" applyProtection="1">
      <alignment horizontal="right"/>
      <protection locked="0"/>
    </xf>
    <xf numFmtId="9" fontId="0" fillId="7" borderId="143" xfId="2" applyFont="1" applyFill="1" applyBorder="1" applyAlignment="1" applyProtection="1">
      <alignment horizontal="right"/>
      <protection locked="0"/>
    </xf>
    <xf numFmtId="9" fontId="0" fillId="3" borderId="143" xfId="2" applyFont="1" applyFill="1" applyBorder="1" applyAlignment="1" applyProtection="1">
      <alignment horizontal="right"/>
      <protection locked="0"/>
    </xf>
    <xf numFmtId="0" fontId="1" fillId="0" borderId="146" xfId="0" applyFont="1" applyFill="1" applyBorder="1"/>
    <xf numFmtId="0" fontId="23" fillId="0" borderId="148" xfId="0" applyFont="1" applyFill="1" applyBorder="1"/>
    <xf numFmtId="9" fontId="0" fillId="7" borderId="150" xfId="2" applyFont="1" applyFill="1" applyBorder="1" applyAlignment="1" applyProtection="1">
      <alignment horizontal="right"/>
      <protection locked="0"/>
    </xf>
    <xf numFmtId="8" fontId="23" fillId="10" borderId="21" xfId="0" applyNumberFormat="1" applyFont="1" applyFill="1" applyBorder="1" applyProtection="1">
      <protection hidden="1"/>
    </xf>
    <xf numFmtId="0" fontId="0" fillId="0" borderId="1" xfId="0" applyBorder="1" applyAlignment="1">
      <alignment horizontal="left" vertical="center"/>
    </xf>
    <xf numFmtId="0" fontId="0" fillId="0" borderId="14" xfId="0" applyFont="1" applyFill="1" applyBorder="1" applyAlignment="1">
      <alignment vertical="center"/>
    </xf>
    <xf numFmtId="0" fontId="0" fillId="0" borderId="20" xfId="0" applyFont="1" applyFill="1" applyBorder="1" applyAlignment="1">
      <alignment horizontal="left" vertical="center"/>
    </xf>
    <xf numFmtId="0" fontId="1" fillId="13" borderId="107" xfId="0" applyFont="1" applyFill="1" applyBorder="1" applyAlignment="1" applyProtection="1">
      <protection hidden="1"/>
    </xf>
    <xf numFmtId="167" fontId="0" fillId="2" borderId="108" xfId="0" applyNumberFormat="1" applyFill="1" applyBorder="1" applyProtection="1">
      <protection hidden="1"/>
    </xf>
    <xf numFmtId="166" fontId="0" fillId="2" borderId="108" xfId="0" applyNumberFormat="1" applyFill="1" applyBorder="1" applyProtection="1">
      <protection hidden="1"/>
    </xf>
    <xf numFmtId="0" fontId="0" fillId="0" borderId="109" xfId="0" applyFill="1" applyBorder="1" applyProtection="1">
      <protection hidden="1"/>
    </xf>
    <xf numFmtId="0" fontId="0" fillId="0" borderId="110" xfId="0" applyFill="1" applyBorder="1" applyProtection="1">
      <protection hidden="1"/>
    </xf>
    <xf numFmtId="0" fontId="0" fillId="0" borderId="113" xfId="0" applyFill="1" applyBorder="1" applyProtection="1">
      <protection hidden="1"/>
    </xf>
    <xf numFmtId="167" fontId="0" fillId="2" borderId="114" xfId="0" applyNumberFormat="1" applyFill="1" applyBorder="1" applyProtection="1">
      <protection hidden="1"/>
    </xf>
    <xf numFmtId="167" fontId="1" fillId="2" borderId="118" xfId="0" applyNumberFormat="1" applyFont="1" applyFill="1" applyBorder="1" applyProtection="1">
      <protection hidden="1"/>
    </xf>
    <xf numFmtId="167" fontId="0" fillId="2" borderId="119" xfId="0" applyNumberFormat="1" applyFill="1" applyBorder="1" applyProtection="1">
      <protection hidden="1"/>
    </xf>
    <xf numFmtId="167" fontId="0" fillId="2" borderId="120" xfId="0" applyNumberFormat="1" applyFill="1" applyBorder="1" applyProtection="1">
      <protection hidden="1"/>
    </xf>
    <xf numFmtId="167" fontId="0" fillId="2" borderId="122" xfId="0" applyNumberFormat="1" applyFill="1" applyBorder="1" applyProtection="1">
      <protection hidden="1"/>
    </xf>
    <xf numFmtId="167" fontId="0" fillId="2" borderId="123" xfId="0" applyNumberFormat="1" applyFill="1" applyBorder="1" applyProtection="1">
      <protection hidden="1"/>
    </xf>
    <xf numFmtId="167" fontId="1" fillId="2" borderId="127" xfId="0" applyNumberFormat="1" applyFont="1" applyFill="1" applyBorder="1" applyProtection="1">
      <protection hidden="1"/>
    </xf>
    <xf numFmtId="167" fontId="1" fillId="2" borderId="126" xfId="0" applyNumberFormat="1" applyFont="1" applyFill="1" applyBorder="1" applyProtection="1">
      <protection hidden="1"/>
    </xf>
    <xf numFmtId="167" fontId="1" fillId="6" borderId="128" xfId="0" applyNumberFormat="1" applyFont="1" applyFill="1" applyBorder="1" applyProtection="1">
      <protection hidden="1"/>
    </xf>
    <xf numFmtId="9" fontId="0" fillId="3" borderId="104" xfId="2" applyNumberFormat="1" applyFont="1" applyFill="1" applyBorder="1" applyAlignment="1" applyProtection="1">
      <alignment horizontal="right"/>
      <protection locked="0"/>
    </xf>
    <xf numFmtId="166" fontId="0" fillId="3" borderId="131" xfId="0" applyNumberFormat="1" applyFill="1" applyBorder="1" applyAlignment="1" applyProtection="1">
      <alignment horizontal="right"/>
      <protection locked="0"/>
    </xf>
    <xf numFmtId="167" fontId="0" fillId="3" borderId="104" xfId="0" applyNumberFormat="1" applyFill="1" applyBorder="1" applyAlignment="1" applyProtection="1">
      <alignment horizontal="right"/>
      <protection locked="0"/>
    </xf>
    <xf numFmtId="8" fontId="0" fillId="2" borderId="136" xfId="0" applyNumberFormat="1" applyFont="1" applyFill="1" applyBorder="1" applyProtection="1">
      <protection hidden="1"/>
    </xf>
    <xf numFmtId="8" fontId="1" fillId="2" borderId="147" xfId="0" applyNumberFormat="1" applyFont="1" applyFill="1" applyBorder="1" applyProtection="1">
      <protection hidden="1"/>
    </xf>
    <xf numFmtId="0" fontId="0" fillId="0" borderId="102" xfId="0" applyFont="1" applyFill="1" applyBorder="1" applyAlignment="1" applyProtection="1">
      <alignment horizontal="center" vertical="center"/>
      <protection hidden="1"/>
    </xf>
    <xf numFmtId="164" fontId="0" fillId="0" borderId="102" xfId="0" applyNumberFormat="1" applyFont="1" applyFill="1" applyBorder="1" applyAlignment="1" applyProtection="1">
      <alignment horizontal="center" vertical="center"/>
      <protection hidden="1"/>
    </xf>
    <xf numFmtId="164" fontId="15" fillId="0" borderId="102" xfId="0" applyNumberFormat="1" applyFont="1" applyFill="1" applyBorder="1" applyAlignment="1" applyProtection="1">
      <alignment horizontal="center" vertical="center"/>
      <protection hidden="1"/>
    </xf>
    <xf numFmtId="167" fontId="0" fillId="2" borderId="17" xfId="0" applyNumberFormat="1" applyFill="1" applyBorder="1" applyAlignment="1" applyProtection="1">
      <alignment horizontal="right"/>
      <protection hidden="1"/>
    </xf>
    <xf numFmtId="0" fontId="0" fillId="0" borderId="20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8" xfId="0" applyFill="1" applyBorder="1" applyAlignment="1">
      <alignment horizontal="left"/>
    </xf>
    <xf numFmtId="0" fontId="0" fillId="0" borderId="35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51" xfId="0" applyBorder="1" applyAlignment="1">
      <alignment horizontal="left"/>
    </xf>
    <xf numFmtId="0" fontId="0" fillId="0" borderId="52" xfId="0" applyBorder="1" applyAlignment="1">
      <alignment horizontal="left"/>
    </xf>
    <xf numFmtId="0" fontId="0" fillId="0" borderId="1" xfId="0" applyBorder="1" applyAlignment="1">
      <alignment horizontal="left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0" xfId="0" applyFill="1" applyBorder="1" applyAlignment="1">
      <alignment horizontal="left"/>
    </xf>
    <xf numFmtId="0" fontId="0" fillId="0" borderId="39" xfId="0" applyBorder="1" applyAlignment="1">
      <alignment horizontal="left"/>
    </xf>
    <xf numFmtId="0" fontId="0" fillId="0" borderId="40" xfId="0" applyBorder="1" applyAlignment="1">
      <alignment horizontal="left"/>
    </xf>
    <xf numFmtId="0" fontId="0" fillId="0" borderId="48" xfId="0" applyBorder="1" applyAlignment="1">
      <alignment horizontal="left"/>
    </xf>
    <xf numFmtId="0" fontId="0" fillId="0" borderId="49" xfId="0" applyBorder="1" applyAlignment="1">
      <alignment horizontal="left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31" fillId="0" borderId="77" xfId="0" applyFont="1" applyFill="1" applyBorder="1" applyAlignment="1" applyProtection="1">
      <alignment horizontal="center" vertical="center"/>
    </xf>
    <xf numFmtId="0" fontId="31" fillId="0" borderId="78" xfId="0" applyFont="1" applyFill="1" applyBorder="1" applyAlignment="1" applyProtection="1">
      <alignment horizontal="center" vertical="center"/>
    </xf>
    <xf numFmtId="0" fontId="31" fillId="0" borderId="79" xfId="0" applyFont="1" applyFill="1" applyBorder="1" applyAlignment="1" applyProtection="1">
      <alignment horizontal="center" vertical="center"/>
    </xf>
    <xf numFmtId="0" fontId="10" fillId="0" borderId="77" xfId="0" applyFont="1" applyFill="1" applyBorder="1" applyAlignment="1" applyProtection="1">
      <alignment horizontal="center"/>
    </xf>
    <xf numFmtId="0" fontId="10" fillId="0" borderId="78" xfId="0" applyFont="1" applyFill="1" applyBorder="1" applyAlignment="1" applyProtection="1">
      <alignment horizontal="center"/>
    </xf>
    <xf numFmtId="0" fontId="10" fillId="0" borderId="79" xfId="0" applyFont="1" applyFill="1" applyBorder="1" applyAlignment="1" applyProtection="1">
      <alignment horizontal="center"/>
    </xf>
    <xf numFmtId="0" fontId="9" fillId="7" borderId="0" xfId="0" applyFont="1" applyFill="1" applyBorder="1" applyAlignment="1" applyProtection="1">
      <alignment horizontal="center"/>
      <protection locked="0"/>
    </xf>
    <xf numFmtId="0" fontId="10" fillId="7" borderId="35" xfId="0" applyFont="1" applyFill="1" applyBorder="1" applyAlignment="1" applyProtection="1">
      <alignment horizontal="center" vertical="center"/>
      <protection locked="0"/>
    </xf>
    <xf numFmtId="0" fontId="10" fillId="7" borderId="4" xfId="0" applyFont="1" applyFill="1" applyBorder="1" applyAlignment="1" applyProtection="1">
      <alignment horizontal="center" vertical="center"/>
      <protection locked="0"/>
    </xf>
    <xf numFmtId="0" fontId="10" fillId="7" borderId="54" xfId="0" applyFont="1" applyFill="1" applyBorder="1" applyAlignment="1" applyProtection="1">
      <alignment horizontal="center" vertical="center"/>
      <protection locked="0"/>
    </xf>
    <xf numFmtId="0" fontId="0" fillId="7" borderId="35" xfId="0" applyFont="1" applyFill="1" applyBorder="1" applyAlignment="1" applyProtection="1">
      <alignment horizontal="center"/>
      <protection locked="0"/>
    </xf>
    <xf numFmtId="0" fontId="0" fillId="7" borderId="4" xfId="0" applyFont="1" applyFill="1" applyBorder="1" applyAlignment="1" applyProtection="1">
      <alignment horizontal="center"/>
      <protection locked="0"/>
    </xf>
    <xf numFmtId="0" fontId="0" fillId="0" borderId="46" xfId="0" applyFont="1" applyFill="1" applyBorder="1" applyAlignment="1" applyProtection="1">
      <alignment horizontal="center" vertical="center"/>
      <protection hidden="1"/>
    </xf>
    <xf numFmtId="0" fontId="0" fillId="0" borderId="46" xfId="0" applyFont="1" applyFill="1" applyBorder="1" applyAlignment="1" applyProtection="1">
      <alignment horizontal="center" vertical="center"/>
    </xf>
    <xf numFmtId="0" fontId="13" fillId="0" borderId="53" xfId="0" applyFont="1" applyFill="1" applyBorder="1" applyAlignment="1" applyProtection="1">
      <alignment horizontal="center" vertical="center"/>
    </xf>
    <xf numFmtId="0" fontId="13" fillId="0" borderId="54" xfId="0" applyFont="1" applyFill="1" applyBorder="1" applyAlignment="1" applyProtection="1">
      <alignment horizontal="center" vertical="center"/>
    </xf>
    <xf numFmtId="0" fontId="13" fillId="0" borderId="55" xfId="0" applyFont="1" applyFill="1" applyBorder="1" applyAlignment="1" applyProtection="1">
      <alignment horizontal="center" vertical="center"/>
    </xf>
    <xf numFmtId="0" fontId="13" fillId="0" borderId="53" xfId="0" applyFont="1" applyFill="1" applyBorder="1" applyAlignment="1" applyProtection="1">
      <alignment horizontal="center" vertical="center"/>
      <protection hidden="1"/>
    </xf>
    <xf numFmtId="0" fontId="13" fillId="0" borderId="55" xfId="0" applyFont="1" applyFill="1" applyBorder="1" applyAlignment="1" applyProtection="1">
      <alignment horizontal="center" vertical="center"/>
      <protection hidden="1"/>
    </xf>
    <xf numFmtId="164" fontId="13" fillId="0" borderId="53" xfId="0" applyNumberFormat="1" applyFont="1" applyFill="1" applyBorder="1" applyAlignment="1" applyProtection="1">
      <alignment horizontal="center" vertical="center"/>
    </xf>
    <xf numFmtId="164" fontId="13" fillId="0" borderId="55" xfId="0" applyNumberFormat="1" applyFont="1" applyFill="1" applyBorder="1" applyAlignment="1" applyProtection="1">
      <alignment horizontal="center" vertical="center"/>
    </xf>
    <xf numFmtId="169" fontId="13" fillId="0" borderId="53" xfId="2" applyNumberFormat="1" applyFont="1" applyFill="1" applyBorder="1" applyAlignment="1" applyProtection="1">
      <alignment horizontal="center" vertical="center"/>
      <protection hidden="1"/>
    </xf>
    <xf numFmtId="169" fontId="13" fillId="0" borderId="55" xfId="2" applyNumberFormat="1" applyFont="1" applyFill="1" applyBorder="1" applyAlignment="1" applyProtection="1">
      <alignment horizontal="center" vertical="center"/>
      <protection hidden="1"/>
    </xf>
    <xf numFmtId="0" fontId="15" fillId="0" borderId="53" xfId="0" applyFont="1" applyFill="1" applyBorder="1" applyAlignment="1" applyProtection="1">
      <alignment horizontal="center" vertical="center"/>
    </xf>
    <xf numFmtId="0" fontId="15" fillId="0" borderId="54" xfId="0" applyFont="1" applyFill="1" applyBorder="1" applyAlignment="1" applyProtection="1">
      <alignment horizontal="center" vertical="center"/>
    </xf>
    <xf numFmtId="0" fontId="15" fillId="0" borderId="55" xfId="0" applyFont="1" applyFill="1" applyBorder="1" applyAlignment="1" applyProtection="1">
      <alignment horizontal="center" vertical="center"/>
    </xf>
    <xf numFmtId="0" fontId="0" fillId="0" borderId="0" xfId="0" applyFont="1" applyFill="1" applyBorder="1" applyAlignment="1" applyProtection="1">
      <alignment horizontal="center"/>
    </xf>
    <xf numFmtId="0" fontId="35" fillId="0" borderId="53" xfId="0" applyFont="1" applyFill="1" applyBorder="1" applyAlignment="1" applyProtection="1">
      <alignment horizontal="center" vertical="center"/>
    </xf>
    <xf numFmtId="0" fontId="35" fillId="0" borderId="54" xfId="0" applyFont="1" applyFill="1" applyBorder="1" applyAlignment="1" applyProtection="1">
      <alignment horizontal="center" vertical="center"/>
    </xf>
    <xf numFmtId="0" fontId="35" fillId="0" borderId="55" xfId="0" applyFont="1" applyFill="1" applyBorder="1" applyAlignment="1" applyProtection="1">
      <alignment horizontal="center" vertical="center"/>
    </xf>
    <xf numFmtId="0" fontId="12" fillId="0" borderId="53" xfId="0" applyFont="1" applyFill="1" applyBorder="1" applyAlignment="1" applyProtection="1">
      <alignment horizontal="center" vertical="center"/>
    </xf>
    <xf numFmtId="0" fontId="12" fillId="0" borderId="55" xfId="0" applyFont="1" applyFill="1" applyBorder="1" applyAlignment="1" applyProtection="1">
      <alignment horizontal="center" vertical="center"/>
    </xf>
    <xf numFmtId="0" fontId="33" fillId="0" borderId="53" xfId="0" applyFont="1" applyFill="1" applyBorder="1" applyAlignment="1" applyProtection="1">
      <alignment horizontal="center" vertical="center"/>
    </xf>
    <xf numFmtId="0" fontId="33" fillId="0" borderId="55" xfId="0" applyFont="1" applyFill="1" applyBorder="1" applyAlignment="1" applyProtection="1">
      <alignment horizontal="center" vertical="center"/>
    </xf>
    <xf numFmtId="0" fontId="16" fillId="0" borderId="53" xfId="0" applyFont="1" applyFill="1" applyBorder="1" applyAlignment="1" applyProtection="1">
      <alignment horizontal="center" vertical="center"/>
    </xf>
    <xf numFmtId="0" fontId="16" fillId="0" borderId="54" xfId="0" applyFont="1" applyFill="1" applyBorder="1" applyAlignment="1" applyProtection="1">
      <alignment horizontal="center" vertical="center"/>
    </xf>
    <xf numFmtId="0" fontId="16" fillId="0" borderId="55" xfId="0" applyFont="1" applyFill="1" applyBorder="1" applyAlignment="1" applyProtection="1">
      <alignment horizontal="center" vertical="center"/>
    </xf>
    <xf numFmtId="0" fontId="0" fillId="0" borderId="53" xfId="0" applyFont="1" applyFill="1" applyBorder="1" applyAlignment="1" applyProtection="1">
      <alignment horizontal="center" vertical="center"/>
    </xf>
    <xf numFmtId="0" fontId="0" fillId="0" borderId="54" xfId="0" applyFont="1" applyFill="1" applyBorder="1" applyAlignment="1" applyProtection="1">
      <alignment horizontal="center" vertical="center"/>
    </xf>
    <xf numFmtId="0" fontId="0" fillId="0" borderId="55" xfId="0" applyFont="1" applyFill="1" applyBorder="1" applyAlignment="1" applyProtection="1">
      <alignment horizontal="center" vertical="center"/>
    </xf>
    <xf numFmtId="0" fontId="31" fillId="0" borderId="0" xfId="0" applyFont="1" applyFill="1" applyBorder="1" applyAlignment="1" applyProtection="1">
      <alignment horizontal="center"/>
    </xf>
    <xf numFmtId="0" fontId="31" fillId="0" borderId="85" xfId="0" applyFont="1" applyFill="1" applyBorder="1" applyAlignment="1" applyProtection="1">
      <alignment horizontal="center"/>
    </xf>
    <xf numFmtId="0" fontId="31" fillId="0" borderId="77" xfId="0" applyFont="1" applyFill="1" applyBorder="1" applyAlignment="1" applyProtection="1">
      <alignment horizontal="center"/>
    </xf>
    <xf numFmtId="0" fontId="31" fillId="0" borderId="78" xfId="0" applyFont="1" applyFill="1" applyBorder="1" applyAlignment="1" applyProtection="1">
      <alignment horizontal="center"/>
    </xf>
    <xf numFmtId="0" fontId="31" fillId="0" borderId="79" xfId="0" applyFont="1" applyFill="1" applyBorder="1" applyAlignment="1" applyProtection="1">
      <alignment horizontal="center"/>
    </xf>
    <xf numFmtId="0" fontId="0" fillId="0" borderId="1" xfId="0" applyBorder="1" applyAlignment="1">
      <alignment horizontal="left" vertical="center"/>
    </xf>
    <xf numFmtId="0" fontId="0" fillId="0" borderId="106" xfId="0" applyBorder="1" applyAlignment="1">
      <alignment horizontal="left" vertical="center"/>
    </xf>
    <xf numFmtId="0" fontId="0" fillId="0" borderId="59" xfId="0" applyBorder="1" applyAlignment="1">
      <alignment horizontal="left"/>
    </xf>
    <xf numFmtId="0" fontId="0" fillId="0" borderId="60" xfId="0" applyBorder="1" applyAlignment="1">
      <alignment horizontal="left"/>
    </xf>
    <xf numFmtId="0" fontId="0" fillId="0" borderId="2" xfId="0" applyFill="1" applyBorder="1" applyAlignment="1">
      <alignment horizontal="left"/>
    </xf>
    <xf numFmtId="0" fontId="0" fillId="0" borderId="44" xfId="0" applyBorder="1" applyAlignment="1">
      <alignment horizontal="left"/>
    </xf>
    <xf numFmtId="0" fontId="0" fillId="0" borderId="57" xfId="0" applyBorder="1" applyAlignment="1">
      <alignment horizontal="left"/>
    </xf>
    <xf numFmtId="0" fontId="0" fillId="0" borderId="58" xfId="0" applyBorder="1" applyAlignment="1">
      <alignment horizontal="left"/>
    </xf>
    <xf numFmtId="0" fontId="0" fillId="0" borderId="39" xfId="0" applyFont="1" applyFill="1" applyBorder="1" applyAlignment="1">
      <alignment horizontal="left"/>
    </xf>
    <xf numFmtId="0" fontId="0" fillId="0" borderId="40" xfId="0" applyFont="1" applyFill="1" applyBorder="1" applyAlignment="1">
      <alignment horizontal="left"/>
    </xf>
    <xf numFmtId="0" fontId="19" fillId="0" borderId="0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62" xfId="0" applyFont="1" applyFill="1" applyBorder="1" applyAlignment="1">
      <alignment horizontal="left"/>
    </xf>
    <xf numFmtId="0" fontId="0" fillId="0" borderId="63" xfId="0" applyFont="1" applyFill="1" applyBorder="1" applyAlignment="1">
      <alignment horizontal="left"/>
    </xf>
    <xf numFmtId="0" fontId="0" fillId="0" borderId="35" xfId="0" applyFont="1" applyFill="1" applyBorder="1" applyAlignment="1">
      <alignment horizontal="left"/>
    </xf>
    <xf numFmtId="0" fontId="0" fillId="0" borderId="4" xfId="0" applyFont="1" applyFill="1" applyBorder="1" applyAlignment="1">
      <alignment horizontal="left"/>
    </xf>
    <xf numFmtId="0" fontId="0" fillId="0" borderId="2" xfId="0" applyFont="1" applyFill="1" applyBorder="1" applyAlignment="1">
      <alignment horizontal="left"/>
    </xf>
    <xf numFmtId="0" fontId="0" fillId="0" borderId="66" xfId="0" applyFont="1" applyFill="1" applyBorder="1" applyAlignment="1">
      <alignment horizontal="left"/>
    </xf>
    <xf numFmtId="0" fontId="0" fillId="0" borderId="67" xfId="0" applyFont="1" applyFill="1" applyBorder="1" applyAlignment="1">
      <alignment horizontal="left"/>
    </xf>
    <xf numFmtId="0" fontId="0" fillId="0" borderId="72" xfId="0" applyFont="1" applyFill="1" applyBorder="1" applyAlignment="1">
      <alignment horizontal="left"/>
    </xf>
    <xf numFmtId="0" fontId="0" fillId="0" borderId="73" xfId="0" applyFont="1" applyFill="1" applyBorder="1" applyAlignment="1">
      <alignment horizontal="left"/>
    </xf>
    <xf numFmtId="0" fontId="0" fillId="0" borderId="140" xfId="0" applyFont="1" applyFill="1" applyBorder="1" applyAlignment="1">
      <alignment horizontal="left"/>
    </xf>
    <xf numFmtId="0" fontId="0" fillId="0" borderId="1" xfId="0" applyFont="1" applyFill="1" applyBorder="1" applyAlignment="1">
      <alignment horizontal="left"/>
    </xf>
    <xf numFmtId="0" fontId="0" fillId="0" borderId="41" xfId="0" applyFont="1" applyFill="1" applyBorder="1" applyAlignment="1">
      <alignment horizontal="left"/>
    </xf>
    <xf numFmtId="0" fontId="0" fillId="0" borderId="149" xfId="0" applyFont="1" applyFill="1" applyBorder="1" applyAlignment="1">
      <alignment horizontal="left"/>
    </xf>
  </cellXfs>
  <cellStyles count="4">
    <cellStyle name="Link" xfId="3" builtinId="8"/>
    <cellStyle name="Prozent" xfId="2" builtinId="5"/>
    <cellStyle name="Standard" xfId="0" builtinId="0"/>
    <cellStyle name="Währung" xfId="1" builtinId="4"/>
  </cellStyles>
  <dxfs count="0"/>
  <tableStyles count="0" defaultTableStyle="TableStyleMedium2" defaultPivotStyle="PivotStyleLight16"/>
  <colors>
    <mruColors>
      <color rgb="FFFFFFCC"/>
      <color rgb="FFA5002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v>Kosten je LA Rohbrand</c:v>
          </c:tx>
          <c:invertIfNegative val="0"/>
          <c:cat>
            <c:strRef>
              <c:f>('Rohbrand Obst'!$G$19,'Rohbrand Obst'!$G$20,'Rohbrand Obst'!$G$21,'Rohbrand Obst'!$G$22,'Rohbrand Obst'!$G$23,'Rohbrand Obst'!$G$24,'Rohbrand Obst'!$G$25,'Rohbrand Obst'!$G$26,'Rohbrand Obst'!$G$27,'Rohbrand Obst'!$G$29)</c:f>
              <c:strCache>
                <c:ptCount val="10"/>
                <c:pt idx="0">
                  <c:v>Kosten des Obstes</c:v>
                </c:pt>
                <c:pt idx="1">
                  <c:v>Energiekosten Heizung</c:v>
                </c:pt>
                <c:pt idx="2">
                  <c:v>Wasserkosten</c:v>
                </c:pt>
                <c:pt idx="3">
                  <c:v>Stromkosten</c:v>
                </c:pt>
                <c:pt idx="4">
                  <c:v>Schlempebeseitigung</c:v>
                </c:pt>
                <c:pt idx="5">
                  <c:v>Kosten der Zusatzstoffe</c:v>
                </c:pt>
                <c:pt idx="6">
                  <c:v>Alkoholsteuer</c:v>
                </c:pt>
                <c:pt idx="7">
                  <c:v>Lohnkosten Maischen</c:v>
                </c:pt>
                <c:pt idx="8">
                  <c:v>Lohnkosten Brennen</c:v>
                </c:pt>
                <c:pt idx="9">
                  <c:v>Anteil Festkosten je LA</c:v>
                </c:pt>
              </c:strCache>
            </c:strRef>
          </c:cat>
          <c:val>
            <c:numRef>
              <c:f>('Rohbrand Obst'!$H$19,'Rohbrand Obst'!$H$20,'Rohbrand Obst'!$H$21,'Rohbrand Obst'!$H$22,'Rohbrand Obst'!$H$23,'Rohbrand Obst'!$H$24,'Rohbrand Obst'!$H$25,'Rohbrand Obst'!$H$26,'Rohbrand Obst'!$H$27,'Rohbrand Obst'!$H$29)</c:f>
              <c:numCache>
                <c:formatCode>#,##0.00\ [$€-407];[Red]\-#,##0.00\ [$€-407]</c:formatCode>
                <c:ptCount val="10"/>
                <c:pt idx="0">
                  <c:v>2.2222222222222223</c:v>
                </c:pt>
                <c:pt idx="1">
                  <c:v>1.1000000000000001</c:v>
                </c:pt>
                <c:pt idx="2">
                  <c:v>0.7</c:v>
                </c:pt>
                <c:pt idx="3">
                  <c:v>9.6153846153846145E-2</c:v>
                </c:pt>
                <c:pt idx="4">
                  <c:v>1.0256410256410258</c:v>
                </c:pt>
                <c:pt idx="5">
                  <c:v>0.41666666666666669</c:v>
                </c:pt>
                <c:pt idx="6">
                  <c:v>6.1319999999999997</c:v>
                </c:pt>
                <c:pt idx="7">
                  <c:v>0.92592592592592593</c:v>
                </c:pt>
                <c:pt idx="8">
                  <c:v>6.4102564102564106</c:v>
                </c:pt>
                <c:pt idx="9">
                  <c:v>5.6565656565656566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FF-46A1-97B8-3286005FEA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6369280"/>
        <c:axId val="116370816"/>
        <c:axId val="0"/>
      </c:bar3DChart>
      <c:catAx>
        <c:axId val="1163692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16370816"/>
        <c:crosses val="autoZero"/>
        <c:auto val="1"/>
        <c:lblAlgn val="ctr"/>
        <c:lblOffset val="100"/>
        <c:noMultiLvlLbl val="0"/>
      </c:catAx>
      <c:valAx>
        <c:axId val="116370816"/>
        <c:scaling>
          <c:orientation val="minMax"/>
        </c:scaling>
        <c:delete val="0"/>
        <c:axPos val="l"/>
        <c:majorGridlines/>
        <c:numFmt formatCode="#,##0.00\ [$€-407];[Red]\-#,##0.00\ [$€-407]" sourceLinked="1"/>
        <c:majorTickMark val="out"/>
        <c:minorTickMark val="none"/>
        <c:tickLblPos val="nextTo"/>
        <c:crossAx val="11636928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v>Kosten je LA Rohbrand</c:v>
          </c:tx>
          <c:invertIfNegative val="0"/>
          <c:cat>
            <c:strRef>
              <c:f>('Rohbrand Getreide'!$G$24,'Rohbrand Getreide'!$G$25,'Rohbrand Getreide'!$G$26,'Rohbrand Getreide'!$G$27,'Rohbrand Getreide'!$G$28,'Rohbrand Getreide'!$G$29,'Rohbrand Getreide'!$G$30,'Rohbrand Getreide'!$G$32,'Rohbrand Getreide'!$G$33,'Rohbrand Getreide'!$G$35)</c:f>
              <c:strCache>
                <c:ptCount val="10"/>
                <c:pt idx="0">
                  <c:v>Kosten des Getreides</c:v>
                </c:pt>
                <c:pt idx="1">
                  <c:v>Energiekosten Heizung</c:v>
                </c:pt>
                <c:pt idx="2">
                  <c:v>Wasserkosten</c:v>
                </c:pt>
                <c:pt idx="3">
                  <c:v>Stromkosten</c:v>
                </c:pt>
                <c:pt idx="4">
                  <c:v>Schlempebeseitigung</c:v>
                </c:pt>
                <c:pt idx="5">
                  <c:v>Kosten der Zusatzstoffe</c:v>
                </c:pt>
                <c:pt idx="6">
                  <c:v>Alkoholsteuer</c:v>
                </c:pt>
                <c:pt idx="7">
                  <c:v>Lohnkosten Maischen</c:v>
                </c:pt>
                <c:pt idx="8">
                  <c:v>Lohnkosten Brennen</c:v>
                </c:pt>
                <c:pt idx="9">
                  <c:v>Anteil Festkosten je LA</c:v>
                </c:pt>
              </c:strCache>
            </c:strRef>
          </c:cat>
          <c:val>
            <c:numRef>
              <c:f>('Rohbrand Getreide'!$H$24,'Rohbrand Getreide'!$H$25,'Rohbrand Getreide'!$H$26,'Rohbrand Getreide'!$H$27,'Rohbrand Getreide'!$H$28,'Rohbrand Getreide'!$H$29,'Rohbrand Getreide'!$H$30,'Rohbrand Getreide'!$H$32,'Rohbrand Getreide'!$H$33,'Rohbrand Getreide'!$H$35)</c:f>
              <c:numCache>
                <c:formatCode>"€"#,##0.00_);[Red]\("€"#,##0.00\)</c:formatCode>
                <c:ptCount val="10"/>
                <c:pt idx="0">
                  <c:v>1.5054545454545454</c:v>
                </c:pt>
                <c:pt idx="1">
                  <c:v>1.3181818181818183</c:v>
                </c:pt>
                <c:pt idx="2">
                  <c:v>0.94545454545454555</c:v>
                </c:pt>
                <c:pt idx="3">
                  <c:v>5.9636363636363626E-2</c:v>
                </c:pt>
                <c:pt idx="4">
                  <c:v>0.89454545454545453</c:v>
                </c:pt>
                <c:pt idx="5">
                  <c:v>0.43484848484848482</c:v>
                </c:pt>
                <c:pt idx="6">
                  <c:v>6.4416969696969701</c:v>
                </c:pt>
                <c:pt idx="7">
                  <c:v>2.7575757575757578</c:v>
                </c:pt>
                <c:pt idx="8">
                  <c:v>4.3932121212121213</c:v>
                </c:pt>
                <c:pt idx="9">
                  <c:v>5.6565656565656566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24-4158-B8B1-6FB1FD7BFC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20582528"/>
        <c:axId val="120584064"/>
        <c:axId val="0"/>
      </c:bar3DChart>
      <c:catAx>
        <c:axId val="12058252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20584064"/>
        <c:crosses val="autoZero"/>
        <c:auto val="1"/>
        <c:lblAlgn val="ctr"/>
        <c:lblOffset val="100"/>
        <c:noMultiLvlLbl val="0"/>
      </c:catAx>
      <c:valAx>
        <c:axId val="120584064"/>
        <c:scaling>
          <c:orientation val="minMax"/>
        </c:scaling>
        <c:delete val="0"/>
        <c:axPos val="l"/>
        <c:majorGridlines/>
        <c:numFmt formatCode="&quot;€&quot;#,##0.00_);[Red]\(&quot;€&quot;#,##0.00\)" sourceLinked="1"/>
        <c:majorTickMark val="out"/>
        <c:minorTickMark val="none"/>
        <c:tickLblPos val="nextTo"/>
        <c:crossAx val="12058252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v>Kosten je LA ohne Vermarktung</c:v>
          </c:tx>
          <c:invertIfNegative val="0"/>
          <c:cat>
            <c:strRef>
              <c:f>(Feinbrände!$G$20,Feinbrände!$G$21,Feinbrände!$G$22,Feinbrände!$G$23,Feinbrände!$G$24,Feinbrände!$G$25,Feinbrände!$G$26,Feinbrände!$G$28,Feinbrände!$G$30)</c:f>
              <c:strCache>
                <c:ptCount val="9"/>
                <c:pt idx="0">
                  <c:v>Materialkosten vom Rohbrand</c:v>
                </c:pt>
                <c:pt idx="1">
                  <c:v>Alkoholverlust beim Feinbrennen</c:v>
                </c:pt>
                <c:pt idx="2">
                  <c:v>Energiekosten Heizung</c:v>
                </c:pt>
                <c:pt idx="3">
                  <c:v>Wasserkosten</c:v>
                </c:pt>
                <c:pt idx="4">
                  <c:v>Stromkosten</c:v>
                </c:pt>
                <c:pt idx="5">
                  <c:v>Schlempebeseitigung</c:v>
                </c:pt>
                <c:pt idx="6">
                  <c:v>Lohnkosten Brennen</c:v>
                </c:pt>
                <c:pt idx="7">
                  <c:v>Anteil Festkosten je LA</c:v>
                </c:pt>
                <c:pt idx="8">
                  <c:v>Verkauf der Vor- und Nachläufe an Händler pro LA</c:v>
                </c:pt>
              </c:strCache>
            </c:strRef>
          </c:cat>
          <c:val>
            <c:numRef>
              <c:f>(Feinbrände!$H$20,Feinbrände!$H$21,Feinbrände!$H$22,Feinbrände!$H$23,Feinbrände!$H$24,Feinbrände!$H$25,Feinbrände!$H$26,Feinbrände!$H$28,Feinbrände!$H$30)</c:f>
              <c:numCache>
                <c:formatCode>"€"#,##0.00_);[Red]\("€"#,##0.00\)</c:formatCode>
                <c:ptCount val="9"/>
                <c:pt idx="0" formatCode="#,##0.00\ &quot;€&quot;">
                  <c:v>32.67737617135208</c:v>
                </c:pt>
                <c:pt idx="1">
                  <c:v>1.0145547268438835</c:v>
                </c:pt>
                <c:pt idx="2">
                  <c:v>1.07095046854083</c:v>
                </c:pt>
                <c:pt idx="3">
                  <c:v>0.80321285140562249</c:v>
                </c:pt>
                <c:pt idx="4">
                  <c:v>7.6496462038630711E-2</c:v>
                </c:pt>
                <c:pt idx="5">
                  <c:v>0.20399056543634855</c:v>
                </c:pt>
                <c:pt idx="6">
                  <c:v>3.8248231019315355</c:v>
                </c:pt>
                <c:pt idx="7">
                  <c:v>5.6565656565656566</c:v>
                </c:pt>
                <c:pt idx="8">
                  <c:v>-3.8715388538280102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F8-4188-8633-9C2328E4A2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20483840"/>
        <c:axId val="120485376"/>
        <c:axId val="0"/>
      </c:bar3DChart>
      <c:catAx>
        <c:axId val="1204838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20485376"/>
        <c:crosses val="autoZero"/>
        <c:auto val="1"/>
        <c:lblAlgn val="ctr"/>
        <c:lblOffset val="100"/>
        <c:noMultiLvlLbl val="0"/>
      </c:catAx>
      <c:valAx>
        <c:axId val="120485376"/>
        <c:scaling>
          <c:orientation val="minMax"/>
        </c:scaling>
        <c:delete val="0"/>
        <c:axPos val="l"/>
        <c:majorGridlines/>
        <c:numFmt formatCode="#,##0.00\ &quot;€&quot;" sourceLinked="1"/>
        <c:majorTickMark val="out"/>
        <c:minorTickMark val="none"/>
        <c:tickLblPos val="nextTo"/>
        <c:crossAx val="12048384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 paperSize="9" orientation="landscape" horizontalDpi="-1" verticalDpi="-1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v>Kosten je Flasche</c:v>
          </c:tx>
          <c:invertIfNegative val="0"/>
          <c:cat>
            <c:strRef>
              <c:f>(Feinbrände!$G$34,Feinbrände!$G$35,Feinbrände!$G$36,Feinbrände!$G$38,Feinbrände!$G$39,Feinbrände!$G$41,Feinbrände!$G$44,Feinbrände!$G$45,Feinbrände!$G$46,Feinbrände!$G$48,Feinbrände!$G$50)</c:f>
              <c:strCache>
                <c:ptCount val="11"/>
                <c:pt idx="0">
                  <c:v>Destillat</c:v>
                </c:pt>
                <c:pt idx="1">
                  <c:v>Filtrationsmaterial</c:v>
                </c:pt>
                <c:pt idx="2">
                  <c:v>Flaschenkosten</c:v>
                </c:pt>
                <c:pt idx="3">
                  <c:v>Lohnkosten Herabstzen/ Filtern</c:v>
                </c:pt>
                <c:pt idx="4">
                  <c:v>Lohnkosten Abfüllen/ fertigmachen Flasche</c:v>
                </c:pt>
                <c:pt idx="5">
                  <c:v>Lohnkosten Verkaufen Flasche</c:v>
                </c:pt>
                <c:pt idx="6">
                  <c:v>Gewinnzuschlag aus Pos. 35</c:v>
                </c:pt>
                <c:pt idx="7">
                  <c:v>Allgemeine Kosten aus Pos. 36</c:v>
                </c:pt>
                <c:pt idx="8">
                  <c:v>Allgemeine Vermarktungskosten Pos. 37</c:v>
                </c:pt>
                <c:pt idx="9">
                  <c:v>Händlerrabatt für Wiederverkäufer, Handelsvertreter Pos. 38</c:v>
                </c:pt>
                <c:pt idx="10">
                  <c:v>Mehrwertsteuer aus Pos. 39</c:v>
                </c:pt>
              </c:strCache>
            </c:strRef>
          </c:cat>
          <c:val>
            <c:numRef>
              <c:f>(Feinbrände!$H$34,Feinbrände!$H$35,Feinbrände!$H$36,Feinbrände!$H$38,Feinbrände!$H$39,Feinbrände!$H$41,Feinbrände!$H$44,Feinbrände!$H$45,Feinbrände!$H$46,Feinbrände!$H$48,Feinbrände!$H$50)</c:f>
              <c:numCache>
                <c:formatCode>#,##0.00\ "€"</c:formatCode>
                <c:ptCount val="11"/>
                <c:pt idx="0">
                  <c:v>8.2912862300573149</c:v>
                </c:pt>
                <c:pt idx="1">
                  <c:v>0.06</c:v>
                </c:pt>
                <c:pt idx="2">
                  <c:v>1.5999999999999999</c:v>
                </c:pt>
                <c:pt idx="3">
                  <c:v>0.12755102040816327</c:v>
                </c:pt>
                <c:pt idx="4">
                  <c:v>1.6666666666666667</c:v>
                </c:pt>
                <c:pt idx="5">
                  <c:v>3.3333333333333335</c:v>
                </c:pt>
                <c:pt idx="6">
                  <c:v>2.2618255875698217</c:v>
                </c:pt>
                <c:pt idx="7">
                  <c:v>0.75394186252327389</c:v>
                </c:pt>
                <c:pt idx="8">
                  <c:v>1.5078837250465478</c:v>
                </c:pt>
                <c:pt idx="9">
                  <c:v>5.8807465276815361</c:v>
                </c:pt>
                <c:pt idx="10">
                  <c:v>4.841814641124464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59-496B-81D7-F4F2513228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20518912"/>
        <c:axId val="120651776"/>
        <c:axId val="0"/>
      </c:bar3DChart>
      <c:catAx>
        <c:axId val="12051891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20651776"/>
        <c:crosses val="autoZero"/>
        <c:auto val="1"/>
        <c:lblAlgn val="ctr"/>
        <c:lblOffset val="100"/>
        <c:noMultiLvlLbl val="0"/>
      </c:catAx>
      <c:valAx>
        <c:axId val="120651776"/>
        <c:scaling>
          <c:orientation val="minMax"/>
        </c:scaling>
        <c:delete val="0"/>
        <c:axPos val="l"/>
        <c:majorGridlines/>
        <c:numFmt formatCode="#,##0.00\ &quot;€&quot;" sourceLinked="1"/>
        <c:majorTickMark val="out"/>
        <c:minorTickMark val="none"/>
        <c:tickLblPos val="nextTo"/>
        <c:crossAx val="12051891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910890044994376"/>
          <c:y val="8.5774278215223085E-2"/>
          <c:w val="0.87303395669291339"/>
          <c:h val="0.54840861776606287"/>
        </c:manualLayout>
      </c:layout>
      <c:bar3DChart>
        <c:barDir val="col"/>
        <c:grouping val="clustered"/>
        <c:varyColors val="0"/>
        <c:ser>
          <c:idx val="0"/>
          <c:order val="0"/>
          <c:tx>
            <c:v>Kosten je Flasche</c:v>
          </c:tx>
          <c:invertIfNegative val="0"/>
          <c:cat>
            <c:strRef>
              <c:f>('Holzfasslagerung '!$H$33:$H$38,'Holzfasslagerung '!$H$40:$H$42,'Holzfasslagerung '!$H$44,'Holzfasslagerung '!$H$46)</c:f>
              <c:strCache>
                <c:ptCount val="11"/>
                <c:pt idx="0">
                  <c:v>Destillat</c:v>
                </c:pt>
                <c:pt idx="1">
                  <c:v>Filtrationsmaterial</c:v>
                </c:pt>
                <c:pt idx="2">
                  <c:v>Flaschenkosten</c:v>
                </c:pt>
                <c:pt idx="3">
                  <c:v>Lohnkosten Herabsetzen/ Filtern </c:v>
                </c:pt>
                <c:pt idx="4">
                  <c:v>Lohnkosten Abfüllen/ fertigmachen</c:v>
                </c:pt>
                <c:pt idx="5">
                  <c:v>Lohnkosten Verkaufen</c:v>
                </c:pt>
                <c:pt idx="6">
                  <c:v>Gewinnzuschlag aus Pos. 28</c:v>
                </c:pt>
                <c:pt idx="7">
                  <c:v>Allgemeine Kosten aus Pos. 29</c:v>
                </c:pt>
                <c:pt idx="8">
                  <c:v>Reine Marketingkosten für Vermarktung Pos.30</c:v>
                </c:pt>
                <c:pt idx="9">
                  <c:v>Händlerrabatt bei Wiederverkäufer Pos 31</c:v>
                </c:pt>
                <c:pt idx="10">
                  <c:v>Mehrwertsteuer</c:v>
                </c:pt>
              </c:strCache>
            </c:strRef>
          </c:cat>
          <c:val>
            <c:numRef>
              <c:f>('Holzfasslagerung '!$I$33:$I$38,'Holzfasslagerung '!$I$40:$I$42,'Holzfasslagerung '!$I$44,'Holzfasslagerung '!$I$46)</c:f>
              <c:numCache>
                <c:formatCode>"€"#,##0.00_);[Red]\("€"#,##0.00\)</c:formatCode>
                <c:ptCount val="11"/>
                <c:pt idx="0">
                  <c:v>7.0515214256825471</c:v>
                </c:pt>
                <c:pt idx="1">
                  <c:v>6.0070356311673789E-2</c:v>
                </c:pt>
                <c:pt idx="2" formatCode="#,##0.00\ &quot;€&quot;">
                  <c:v>1.5000000000000002</c:v>
                </c:pt>
                <c:pt idx="3">
                  <c:v>9.5419847328244281E-2</c:v>
                </c:pt>
                <c:pt idx="4">
                  <c:v>1.6666666666666667</c:v>
                </c:pt>
                <c:pt idx="5">
                  <c:v>4.166666666666667</c:v>
                </c:pt>
                <c:pt idx="6">
                  <c:v>2.1810517443983697</c:v>
                </c:pt>
                <c:pt idx="7">
                  <c:v>1.4540344962655798</c:v>
                </c:pt>
                <c:pt idx="8">
                  <c:v>2.1810517443983697</c:v>
                </c:pt>
                <c:pt idx="9">
                  <c:v>8.1425931790872479</c:v>
                </c:pt>
                <c:pt idx="10">
                  <c:v>5.4148244640930194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C6-4C2A-BB11-6352D5FB5E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20717312"/>
        <c:axId val="120718848"/>
        <c:axId val="0"/>
      </c:bar3DChart>
      <c:catAx>
        <c:axId val="12071731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20718848"/>
        <c:crosses val="autoZero"/>
        <c:auto val="1"/>
        <c:lblAlgn val="ctr"/>
        <c:lblOffset val="100"/>
        <c:noMultiLvlLbl val="0"/>
      </c:catAx>
      <c:valAx>
        <c:axId val="120718848"/>
        <c:scaling>
          <c:orientation val="minMax"/>
        </c:scaling>
        <c:delete val="0"/>
        <c:axPos val="l"/>
        <c:majorGridlines/>
        <c:numFmt formatCode="&quot;€&quot;#,##0.00_);[Red]\(&quot;€&quot;#,##0.00\)" sourceLinked="1"/>
        <c:majorTickMark val="out"/>
        <c:minorTickMark val="none"/>
        <c:tickLblPos val="nextTo"/>
        <c:crossAx val="120717312"/>
        <c:crosses val="autoZero"/>
        <c:crossBetween val="between"/>
      </c:valAx>
    </c:plotArea>
    <c:plotVisOnly val="0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1668780</xdr:colOff>
          <xdr:row>1</xdr:row>
          <xdr:rowOff>99060</xdr:rowOff>
        </xdr:from>
        <xdr:to>
          <xdr:col>6</xdr:col>
          <xdr:colOff>2354580</xdr:colOff>
          <xdr:row>4</xdr:row>
          <xdr:rowOff>99060</xdr:rowOff>
        </xdr:to>
        <xdr:sp macro="" textlink="">
          <xdr:nvSpPr>
            <xdr:cNvPr id="40980" name="Object 20" hidden="1">
              <a:extLst>
                <a:ext uri="{63B3BB69-23CF-44E3-9099-C40C66FF867C}">
                  <a14:compatExt spid="_x0000_s409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2</xdr:col>
      <xdr:colOff>1849120</xdr:colOff>
      <xdr:row>32</xdr:row>
      <xdr:rowOff>50800</xdr:rowOff>
    </xdr:from>
    <xdr:to>
      <xdr:col>6</xdr:col>
      <xdr:colOff>2702560</xdr:colOff>
      <xdr:row>53</xdr:row>
      <xdr:rowOff>81280</xdr:rowOff>
    </xdr:to>
    <xdr:graphicFrame macro="">
      <xdr:nvGraphicFramePr>
        <xdr:cNvPr id="3" name="Diagramm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1684020</xdr:colOff>
          <xdr:row>1</xdr:row>
          <xdr:rowOff>99060</xdr:rowOff>
        </xdr:from>
        <xdr:to>
          <xdr:col>6</xdr:col>
          <xdr:colOff>2369820</xdr:colOff>
          <xdr:row>4</xdr:row>
          <xdr:rowOff>106680</xdr:rowOff>
        </xdr:to>
        <xdr:sp macro="" textlink="">
          <xdr:nvSpPr>
            <xdr:cNvPr id="37911" name="Object 23" hidden="1">
              <a:extLst>
                <a:ext uri="{63B3BB69-23CF-44E3-9099-C40C66FF867C}">
                  <a14:compatExt spid="_x0000_s379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2</xdr:col>
      <xdr:colOff>2245360</xdr:colOff>
      <xdr:row>49</xdr:row>
      <xdr:rowOff>20320</xdr:rowOff>
    </xdr:from>
    <xdr:to>
      <xdr:col>6</xdr:col>
      <xdr:colOff>2895600</xdr:colOff>
      <xdr:row>66</xdr:row>
      <xdr:rowOff>60960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1668780</xdr:colOff>
          <xdr:row>1</xdr:row>
          <xdr:rowOff>99060</xdr:rowOff>
        </xdr:from>
        <xdr:to>
          <xdr:col>6</xdr:col>
          <xdr:colOff>2354580</xdr:colOff>
          <xdr:row>4</xdr:row>
          <xdr:rowOff>99060</xdr:rowOff>
        </xdr:to>
        <xdr:sp macro="" textlink="">
          <xdr:nvSpPr>
            <xdr:cNvPr id="42008" name="Object 24" hidden="1">
              <a:extLst>
                <a:ext uri="{63B3BB69-23CF-44E3-9099-C40C66FF867C}">
                  <a14:compatExt spid="_x0000_s420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10160</xdr:colOff>
      <xdr:row>54</xdr:row>
      <xdr:rowOff>10160</xdr:rowOff>
    </xdr:from>
    <xdr:to>
      <xdr:col>4</xdr:col>
      <xdr:colOff>0</xdr:colOff>
      <xdr:row>75</xdr:row>
      <xdr:rowOff>101600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528320</xdr:colOff>
      <xdr:row>54</xdr:row>
      <xdr:rowOff>10160</xdr:rowOff>
    </xdr:from>
    <xdr:to>
      <xdr:col>7</xdr:col>
      <xdr:colOff>924560</xdr:colOff>
      <xdr:row>75</xdr:row>
      <xdr:rowOff>101600</xdr:rowOff>
    </xdr:to>
    <xdr:graphicFrame macro="">
      <xdr:nvGraphicFramePr>
        <xdr:cNvPr id="3" name="Diagramm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1630680</xdr:colOff>
          <xdr:row>1</xdr:row>
          <xdr:rowOff>99060</xdr:rowOff>
        </xdr:from>
        <xdr:to>
          <xdr:col>7</xdr:col>
          <xdr:colOff>2316480</xdr:colOff>
          <xdr:row>4</xdr:row>
          <xdr:rowOff>22860</xdr:rowOff>
        </xdr:to>
        <xdr:sp macro="" textlink="">
          <xdr:nvSpPr>
            <xdr:cNvPr id="56321" name="Object 1" hidden="1">
              <a:extLst>
                <a:ext uri="{63B3BB69-23CF-44E3-9099-C40C66FF867C}">
                  <a14:compatExt spid="_x0000_s563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2</xdr:col>
      <xdr:colOff>2286000</xdr:colOff>
      <xdr:row>50</xdr:row>
      <xdr:rowOff>10160</xdr:rowOff>
    </xdr:from>
    <xdr:to>
      <xdr:col>7</xdr:col>
      <xdr:colOff>2651760</xdr:colOff>
      <xdr:row>82</xdr:row>
      <xdr:rowOff>121920</xdr:rowOff>
    </xdr:to>
    <xdr:graphicFrame macro="">
      <xdr:nvGraphicFramePr>
        <xdr:cNvPr id="3" name="Diagramm 2" title="Kosten je Flasche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alkulation/Kalkulationsprogramme/Kalkulation%20aufgeteilt/fertig%20f&#252;r%20Ver&#246;ffentlichung/Weiterentwicklung/31.7.20%20Version%204%20Obst%20Kombi,%20LA,%20Flasche,%20Holzfas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dienungsanleitung"/>
      <sheetName val="Versionsveränderungen"/>
      <sheetName val="Obst Flasche"/>
      <sheetName val="Daten Drop Down"/>
      <sheetName val="Obstbrände je LA"/>
      <sheetName val="Ausbeuteberechnung PC"/>
      <sheetName val="Obst Kombi"/>
      <sheetName val="Maischebereitung Verkauf"/>
      <sheetName val="Holzfasslagerung"/>
    </sheetNames>
    <sheetDataSet>
      <sheetData sheetId="0"/>
      <sheetData sheetId="1"/>
      <sheetData sheetId="2"/>
      <sheetData sheetId="3">
        <row r="2">
          <cell r="A2">
            <v>300</v>
          </cell>
        </row>
        <row r="3">
          <cell r="A3">
            <v>570</v>
          </cell>
        </row>
        <row r="4">
          <cell r="A4">
            <v>840</v>
          </cell>
        </row>
        <row r="24">
          <cell r="C24">
            <v>0.1</v>
          </cell>
        </row>
        <row r="25">
          <cell r="C25">
            <v>0.2</v>
          </cell>
        </row>
        <row r="26">
          <cell r="C26">
            <v>0.35</v>
          </cell>
        </row>
        <row r="27">
          <cell r="C27">
            <v>0.5</v>
          </cell>
        </row>
        <row r="28">
          <cell r="C28">
            <v>0.7</v>
          </cell>
        </row>
        <row r="29">
          <cell r="C29">
            <v>1</v>
          </cell>
        </row>
      </sheetData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juergen.friz@lvwo.bwl.de" TargetMode="External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omments" Target="../comments2.xml"/><Relationship Id="rId5" Type="http://schemas.openxmlformats.org/officeDocument/2006/relationships/image" Target="../media/image1.wmf"/><Relationship Id="rId4" Type="http://schemas.openxmlformats.org/officeDocument/2006/relationships/oleObject" Target="../embeddings/oleObject1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6" Type="http://schemas.openxmlformats.org/officeDocument/2006/relationships/comments" Target="../comments3.xml"/><Relationship Id="rId5" Type="http://schemas.openxmlformats.org/officeDocument/2006/relationships/image" Target="../media/image1.wmf"/><Relationship Id="rId4" Type="http://schemas.openxmlformats.org/officeDocument/2006/relationships/oleObject" Target="../embeddings/oleObject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Relationship Id="rId6" Type="http://schemas.openxmlformats.org/officeDocument/2006/relationships/comments" Target="../comments4.xml"/><Relationship Id="rId5" Type="http://schemas.openxmlformats.org/officeDocument/2006/relationships/image" Target="../media/image1.wmf"/><Relationship Id="rId4" Type="http://schemas.openxmlformats.org/officeDocument/2006/relationships/oleObject" Target="../embeddings/oleObject3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Relationship Id="rId6" Type="http://schemas.openxmlformats.org/officeDocument/2006/relationships/comments" Target="../comments5.xml"/><Relationship Id="rId5" Type="http://schemas.openxmlformats.org/officeDocument/2006/relationships/image" Target="../media/image1.wmf"/><Relationship Id="rId4" Type="http://schemas.openxmlformats.org/officeDocument/2006/relationships/oleObject" Target="../embeddings/oleObject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3"/>
  <sheetViews>
    <sheetView workbookViewId="0">
      <selection activeCell="B6" sqref="B6"/>
    </sheetView>
  </sheetViews>
  <sheetFormatPr baseColWidth="10" defaultRowHeight="13.8" x14ac:dyDescent="0.25"/>
  <sheetData>
    <row r="1" spans="1:3" x14ac:dyDescent="0.25">
      <c r="A1" t="s">
        <v>0</v>
      </c>
      <c r="C1" t="s">
        <v>5</v>
      </c>
    </row>
    <row r="2" spans="1:3" x14ac:dyDescent="0.25">
      <c r="A2">
        <v>300</v>
      </c>
      <c r="C2">
        <v>1.5</v>
      </c>
    </row>
    <row r="3" spans="1:3" x14ac:dyDescent="0.25">
      <c r="A3">
        <v>570</v>
      </c>
      <c r="C3">
        <v>2</v>
      </c>
    </row>
    <row r="4" spans="1:3" x14ac:dyDescent="0.25">
      <c r="A4">
        <v>840</v>
      </c>
      <c r="C4">
        <v>2.5</v>
      </c>
    </row>
    <row r="5" spans="1:3" x14ac:dyDescent="0.25">
      <c r="C5">
        <v>3</v>
      </c>
    </row>
    <row r="6" spans="1:3" x14ac:dyDescent="0.25">
      <c r="C6">
        <v>3.5</v>
      </c>
    </row>
    <row r="7" spans="1:3" x14ac:dyDescent="0.25">
      <c r="A7" t="s">
        <v>2</v>
      </c>
      <c r="C7">
        <v>4</v>
      </c>
    </row>
    <row r="8" spans="1:3" x14ac:dyDescent="0.25">
      <c r="A8">
        <v>80</v>
      </c>
      <c r="C8">
        <v>4.5</v>
      </c>
    </row>
    <row r="9" spans="1:3" x14ac:dyDescent="0.25">
      <c r="A9">
        <v>90</v>
      </c>
      <c r="C9">
        <v>5</v>
      </c>
    </row>
    <row r="10" spans="1:3" x14ac:dyDescent="0.25">
      <c r="A10">
        <v>100</v>
      </c>
      <c r="C10">
        <v>5.5</v>
      </c>
    </row>
    <row r="11" spans="1:3" x14ac:dyDescent="0.25">
      <c r="A11">
        <v>110</v>
      </c>
      <c r="C11">
        <v>6</v>
      </c>
    </row>
    <row r="12" spans="1:3" x14ac:dyDescent="0.25">
      <c r="A12">
        <v>120</v>
      </c>
      <c r="C12">
        <v>6.5</v>
      </c>
    </row>
    <row r="13" spans="1:3" x14ac:dyDescent="0.25">
      <c r="A13">
        <v>125</v>
      </c>
      <c r="C13">
        <v>7</v>
      </c>
    </row>
    <row r="14" spans="1:3" x14ac:dyDescent="0.25">
      <c r="A14">
        <v>130</v>
      </c>
    </row>
    <row r="15" spans="1:3" x14ac:dyDescent="0.25">
      <c r="A15">
        <v>135</v>
      </c>
    </row>
    <row r="16" spans="1:3" x14ac:dyDescent="0.25">
      <c r="A16">
        <v>140</v>
      </c>
    </row>
    <row r="17" spans="3:3" x14ac:dyDescent="0.25">
      <c r="C17" t="s">
        <v>11</v>
      </c>
    </row>
    <row r="18" spans="3:3" x14ac:dyDescent="0.25">
      <c r="C18">
        <v>0.1</v>
      </c>
    </row>
    <row r="19" spans="3:3" x14ac:dyDescent="0.25">
      <c r="C19">
        <v>0.2</v>
      </c>
    </row>
    <row r="20" spans="3:3" x14ac:dyDescent="0.25">
      <c r="C20">
        <v>0.35</v>
      </c>
    </row>
    <row r="21" spans="3:3" x14ac:dyDescent="0.25">
      <c r="C21">
        <v>0.5</v>
      </c>
    </row>
    <row r="22" spans="3:3" x14ac:dyDescent="0.25">
      <c r="C22">
        <v>0.7</v>
      </c>
    </row>
    <row r="23" spans="3:3" x14ac:dyDescent="0.25">
      <c r="C23">
        <v>1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75"/>
  <sheetViews>
    <sheetView tabSelected="1" zoomScaleNormal="100" workbookViewId="0">
      <selection activeCell="K24" sqref="K24"/>
    </sheetView>
  </sheetViews>
  <sheetFormatPr baseColWidth="10" defaultRowHeight="13.8" x14ac:dyDescent="0.25"/>
  <sheetData>
    <row r="1" spans="1:7" ht="21" x14ac:dyDescent="0.4">
      <c r="A1" s="176" t="s">
        <v>168</v>
      </c>
      <c r="B1" s="176"/>
      <c r="C1" s="176"/>
      <c r="D1" s="177"/>
      <c r="E1" s="177"/>
      <c r="F1" s="177"/>
      <c r="G1" s="177"/>
    </row>
    <row r="2" spans="1:7" x14ac:dyDescent="0.25">
      <c r="A2" s="177"/>
      <c r="B2" s="177"/>
      <c r="C2" s="177"/>
      <c r="D2" s="177"/>
      <c r="E2" s="177"/>
      <c r="F2" s="177"/>
      <c r="G2" s="177"/>
    </row>
    <row r="3" spans="1:7" x14ac:dyDescent="0.25">
      <c r="A3" s="177"/>
      <c r="B3" s="177"/>
      <c r="C3" s="177"/>
      <c r="D3" s="177"/>
      <c r="E3" s="177"/>
      <c r="F3" s="177"/>
      <c r="G3" s="177"/>
    </row>
    <row r="4" spans="1:7" x14ac:dyDescent="0.25">
      <c r="A4" s="177" t="s">
        <v>196</v>
      </c>
      <c r="B4" s="177"/>
      <c r="C4" s="177"/>
      <c r="D4" s="177"/>
      <c r="E4" s="177"/>
      <c r="F4" s="177"/>
      <c r="G4" s="177"/>
    </row>
    <row r="5" spans="1:7" x14ac:dyDescent="0.25">
      <c r="A5" s="177" t="s">
        <v>197</v>
      </c>
      <c r="B5" s="177"/>
      <c r="C5" s="177"/>
      <c r="D5" s="177"/>
      <c r="E5" s="177"/>
      <c r="F5" s="177"/>
      <c r="G5" s="177"/>
    </row>
    <row r="6" spans="1:7" x14ac:dyDescent="0.25">
      <c r="A6" s="177" t="s">
        <v>169</v>
      </c>
      <c r="B6" s="177"/>
      <c r="C6" s="177"/>
      <c r="D6" s="177"/>
      <c r="E6" s="177"/>
      <c r="F6" s="177"/>
      <c r="G6" s="177"/>
    </row>
    <row r="7" spans="1:7" x14ac:dyDescent="0.25">
      <c r="A7" s="177" t="s">
        <v>170</v>
      </c>
      <c r="B7" s="177"/>
      <c r="C7" s="177"/>
      <c r="D7" s="177"/>
      <c r="E7" s="177"/>
      <c r="F7" s="177"/>
      <c r="G7" s="177"/>
    </row>
    <row r="8" spans="1:7" x14ac:dyDescent="0.25">
      <c r="A8" s="177"/>
      <c r="B8" s="177"/>
      <c r="C8" s="177"/>
      <c r="D8" s="177"/>
      <c r="E8" s="177"/>
      <c r="F8" s="177"/>
      <c r="G8" s="177"/>
    </row>
    <row r="9" spans="1:7" x14ac:dyDescent="0.25">
      <c r="A9" s="177" t="s">
        <v>201</v>
      </c>
      <c r="B9" s="177"/>
      <c r="C9" s="177" t="s">
        <v>202</v>
      </c>
      <c r="D9" s="177"/>
      <c r="E9" s="177"/>
      <c r="F9" s="177"/>
      <c r="G9" s="177"/>
    </row>
    <row r="10" spans="1:7" x14ac:dyDescent="0.25">
      <c r="A10" s="177"/>
      <c r="B10" s="177"/>
      <c r="C10" s="177" t="s">
        <v>212</v>
      </c>
      <c r="D10" s="177"/>
      <c r="E10" s="177"/>
      <c r="F10" s="177"/>
      <c r="G10" s="177"/>
    </row>
    <row r="11" spans="1:7" x14ac:dyDescent="0.25">
      <c r="A11" s="177"/>
      <c r="B11" s="177"/>
      <c r="C11" s="177" t="s">
        <v>203</v>
      </c>
      <c r="D11" s="177"/>
      <c r="E11" s="177"/>
      <c r="F11" s="177"/>
      <c r="G11" s="177"/>
    </row>
    <row r="12" spans="1:7" x14ac:dyDescent="0.25">
      <c r="A12" s="177"/>
      <c r="B12" s="177"/>
      <c r="C12" s="177"/>
      <c r="D12" s="177"/>
      <c r="E12" s="177"/>
      <c r="F12" s="177"/>
      <c r="G12" s="177"/>
    </row>
    <row r="13" spans="1:7" x14ac:dyDescent="0.25">
      <c r="A13" s="178" t="s">
        <v>204</v>
      </c>
      <c r="B13" s="177"/>
      <c r="C13" s="177" t="s">
        <v>202</v>
      </c>
      <c r="D13" s="177"/>
      <c r="E13" s="177"/>
      <c r="F13" s="177"/>
      <c r="G13" s="177"/>
    </row>
    <row r="14" spans="1:7" x14ac:dyDescent="0.25">
      <c r="A14" s="177"/>
      <c r="B14" s="177"/>
      <c r="C14" s="177" t="s">
        <v>213</v>
      </c>
      <c r="D14" s="177"/>
      <c r="E14" s="177"/>
      <c r="F14" s="177"/>
      <c r="G14" s="177"/>
    </row>
    <row r="15" spans="1:7" x14ac:dyDescent="0.25">
      <c r="A15" s="177"/>
      <c r="B15" s="177"/>
      <c r="C15" s="177" t="s">
        <v>203</v>
      </c>
      <c r="D15" s="177"/>
      <c r="E15" s="177"/>
      <c r="F15" s="177"/>
      <c r="G15" s="177"/>
    </row>
    <row r="16" spans="1:7" x14ac:dyDescent="0.25">
      <c r="A16" s="177"/>
      <c r="B16" s="177"/>
      <c r="C16" s="177"/>
      <c r="D16" s="177"/>
      <c r="E16" s="177"/>
      <c r="F16" s="177"/>
      <c r="G16" s="177"/>
    </row>
    <row r="17" spans="1:7" x14ac:dyDescent="0.25">
      <c r="A17" s="177" t="s">
        <v>222</v>
      </c>
      <c r="B17" s="177"/>
      <c r="C17" s="177" t="s">
        <v>223</v>
      </c>
      <c r="D17" s="177"/>
      <c r="E17" s="177"/>
      <c r="F17" s="177"/>
      <c r="G17" s="177"/>
    </row>
    <row r="18" spans="1:7" x14ac:dyDescent="0.25">
      <c r="A18" s="177"/>
      <c r="B18" s="177"/>
      <c r="C18" s="177" t="s">
        <v>224</v>
      </c>
      <c r="D18" s="177"/>
      <c r="E18" s="177"/>
      <c r="F18" s="177"/>
      <c r="G18" s="177"/>
    </row>
    <row r="19" spans="1:7" x14ac:dyDescent="0.25">
      <c r="A19" s="177"/>
      <c r="B19" s="177"/>
      <c r="C19" s="177"/>
      <c r="D19" s="177"/>
      <c r="E19" s="177"/>
      <c r="F19" s="177"/>
      <c r="G19" s="177"/>
    </row>
    <row r="20" spans="1:7" x14ac:dyDescent="0.25">
      <c r="A20" s="177" t="s">
        <v>205</v>
      </c>
      <c r="B20" s="177"/>
      <c r="C20" s="177" t="s">
        <v>202</v>
      </c>
      <c r="D20" s="177"/>
      <c r="E20" s="177"/>
      <c r="F20" s="177"/>
      <c r="G20" s="177"/>
    </row>
    <row r="21" spans="1:7" x14ac:dyDescent="0.25">
      <c r="A21" s="177"/>
      <c r="B21" s="177"/>
      <c r="C21" s="177" t="s">
        <v>206</v>
      </c>
      <c r="D21" s="177"/>
      <c r="E21" s="177"/>
      <c r="F21" s="177"/>
      <c r="G21" s="177"/>
    </row>
    <row r="22" spans="1:7" x14ac:dyDescent="0.25">
      <c r="A22" s="177"/>
      <c r="B22" s="177"/>
      <c r="C22" s="177" t="s">
        <v>171</v>
      </c>
      <c r="D22" s="177"/>
      <c r="E22" s="177"/>
      <c r="F22" s="177"/>
      <c r="G22" s="177"/>
    </row>
    <row r="23" spans="1:7" x14ac:dyDescent="0.25">
      <c r="A23" s="177"/>
      <c r="B23" s="177"/>
      <c r="C23" s="177" t="s">
        <v>172</v>
      </c>
      <c r="D23" s="177"/>
      <c r="E23" s="177"/>
      <c r="F23" s="177"/>
      <c r="G23" s="177"/>
    </row>
    <row r="24" spans="1:7" x14ac:dyDescent="0.25">
      <c r="A24" s="177"/>
      <c r="B24" s="177"/>
      <c r="C24" s="177" t="s">
        <v>207</v>
      </c>
      <c r="D24" s="177"/>
      <c r="E24" s="177"/>
      <c r="F24" s="177"/>
      <c r="G24" s="177"/>
    </row>
    <row r="25" spans="1:7" x14ac:dyDescent="0.25">
      <c r="A25" s="177"/>
      <c r="B25" s="177"/>
      <c r="C25" s="177"/>
      <c r="D25" s="177"/>
      <c r="E25" s="177"/>
      <c r="F25" s="177"/>
      <c r="G25" s="177"/>
    </row>
    <row r="26" spans="1:7" x14ac:dyDescent="0.25">
      <c r="A26" s="177" t="s">
        <v>173</v>
      </c>
      <c r="B26" s="177"/>
      <c r="C26" s="177" t="s">
        <v>174</v>
      </c>
      <c r="D26" s="177"/>
      <c r="E26" s="177"/>
      <c r="F26" s="177"/>
      <c r="G26" s="177"/>
    </row>
    <row r="27" spans="1:7" x14ac:dyDescent="0.25">
      <c r="A27" s="177"/>
      <c r="B27" s="177"/>
      <c r="C27" s="177" t="s">
        <v>175</v>
      </c>
      <c r="D27" s="177"/>
      <c r="E27" s="177"/>
      <c r="F27" s="177"/>
      <c r="G27" s="177"/>
    </row>
    <row r="28" spans="1:7" x14ac:dyDescent="0.25">
      <c r="A28" s="177"/>
      <c r="B28" s="177"/>
      <c r="C28" s="177" t="s">
        <v>208</v>
      </c>
      <c r="D28" s="177"/>
      <c r="E28" s="177"/>
      <c r="F28" s="177"/>
      <c r="G28" s="177"/>
    </row>
    <row r="29" spans="1:7" x14ac:dyDescent="0.25">
      <c r="A29" s="177"/>
      <c r="B29" s="177"/>
      <c r="C29" s="177" t="s">
        <v>209</v>
      </c>
      <c r="D29" s="177"/>
      <c r="E29" s="177"/>
      <c r="F29" s="177"/>
      <c r="G29" s="177"/>
    </row>
    <row r="30" spans="1:7" x14ac:dyDescent="0.25">
      <c r="A30" s="177"/>
      <c r="B30" s="177"/>
      <c r="C30" s="177"/>
      <c r="D30" s="177"/>
      <c r="E30" s="177"/>
      <c r="F30" s="177"/>
      <c r="G30" s="177"/>
    </row>
    <row r="31" spans="1:7" x14ac:dyDescent="0.25">
      <c r="A31" s="177"/>
      <c r="B31" s="177"/>
      <c r="C31" s="177"/>
      <c r="D31" s="177"/>
      <c r="E31" s="177"/>
      <c r="F31" s="177"/>
      <c r="G31" s="177"/>
    </row>
    <row r="32" spans="1:7" x14ac:dyDescent="0.25">
      <c r="A32" s="177" t="s">
        <v>176</v>
      </c>
      <c r="B32" s="177"/>
      <c r="C32" s="177"/>
      <c r="D32" s="177"/>
      <c r="E32" s="177"/>
      <c r="F32" s="177"/>
      <c r="G32" s="177"/>
    </row>
    <row r="33" spans="1:7" x14ac:dyDescent="0.25">
      <c r="A33" s="177"/>
      <c r="B33" s="177"/>
      <c r="C33" s="177"/>
      <c r="D33" s="177"/>
      <c r="E33" s="177"/>
      <c r="F33" s="177"/>
      <c r="G33" s="177"/>
    </row>
    <row r="34" spans="1:7" x14ac:dyDescent="0.25">
      <c r="A34" s="189"/>
      <c r="B34" s="177" t="s">
        <v>177</v>
      </c>
      <c r="C34" s="177"/>
      <c r="D34" s="177"/>
      <c r="E34" s="177"/>
      <c r="F34" s="177"/>
      <c r="G34" s="177"/>
    </row>
    <row r="35" spans="1:7" x14ac:dyDescent="0.25">
      <c r="A35" s="177"/>
      <c r="B35" s="177" t="s">
        <v>198</v>
      </c>
      <c r="C35" s="177"/>
      <c r="D35" s="177"/>
      <c r="E35" s="177"/>
      <c r="F35" s="177"/>
      <c r="G35" s="177"/>
    </row>
    <row r="36" spans="1:7" x14ac:dyDescent="0.25">
      <c r="A36" s="177"/>
      <c r="B36" s="177" t="s">
        <v>178</v>
      </c>
      <c r="C36" s="177"/>
      <c r="D36" s="177"/>
      <c r="E36" s="177"/>
      <c r="F36" s="177"/>
      <c r="G36" s="177"/>
    </row>
    <row r="37" spans="1:7" x14ac:dyDescent="0.25">
      <c r="A37" s="177"/>
      <c r="B37" s="177"/>
      <c r="C37" s="177"/>
      <c r="D37" s="177"/>
      <c r="E37" s="177"/>
      <c r="F37" s="177"/>
      <c r="G37" s="177"/>
    </row>
    <row r="38" spans="1:7" x14ac:dyDescent="0.25">
      <c r="A38" s="179"/>
      <c r="B38" s="177" t="s">
        <v>199</v>
      </c>
      <c r="C38" s="177"/>
      <c r="D38" s="177"/>
      <c r="E38" s="177"/>
      <c r="F38" s="177"/>
      <c r="G38" s="177"/>
    </row>
    <row r="39" spans="1:7" x14ac:dyDescent="0.25">
      <c r="A39" s="177"/>
      <c r="B39" s="177" t="s">
        <v>179</v>
      </c>
      <c r="C39" s="177"/>
      <c r="D39" s="177"/>
      <c r="E39" s="177"/>
      <c r="F39" s="177"/>
      <c r="G39" s="177"/>
    </row>
    <row r="40" spans="1:7" x14ac:dyDescent="0.25">
      <c r="A40" s="177"/>
      <c r="B40" s="177"/>
      <c r="C40" s="177"/>
      <c r="D40" s="177"/>
      <c r="E40" s="177"/>
      <c r="F40" s="177"/>
      <c r="G40" s="177"/>
    </row>
    <row r="41" spans="1:7" x14ac:dyDescent="0.25">
      <c r="A41" s="180"/>
      <c r="B41" s="177" t="s">
        <v>180</v>
      </c>
      <c r="C41" s="177"/>
      <c r="D41" s="177"/>
      <c r="E41" s="177"/>
      <c r="F41" s="177"/>
      <c r="G41" s="177"/>
    </row>
    <row r="42" spans="1:7" x14ac:dyDescent="0.25">
      <c r="A42" s="177"/>
      <c r="B42" s="177" t="s">
        <v>181</v>
      </c>
      <c r="C42" s="177"/>
      <c r="D42" s="177"/>
      <c r="E42" s="177"/>
      <c r="F42" s="177"/>
      <c r="G42" s="177"/>
    </row>
    <row r="43" spans="1:7" x14ac:dyDescent="0.25">
      <c r="A43" s="177"/>
      <c r="B43" s="177"/>
      <c r="C43" s="177"/>
      <c r="D43" s="177"/>
      <c r="E43" s="177"/>
      <c r="F43" s="177"/>
      <c r="G43" s="177"/>
    </row>
    <row r="44" spans="1:7" x14ac:dyDescent="0.25">
      <c r="A44" s="181"/>
      <c r="B44" s="177" t="s">
        <v>182</v>
      </c>
      <c r="C44" s="177"/>
      <c r="D44" s="177"/>
      <c r="E44" s="177"/>
      <c r="F44" s="177"/>
      <c r="G44" s="177"/>
    </row>
    <row r="45" spans="1:7" x14ac:dyDescent="0.25">
      <c r="A45" s="177"/>
      <c r="B45" s="177"/>
      <c r="C45" s="177"/>
      <c r="D45" s="177"/>
      <c r="E45" s="177"/>
      <c r="F45" s="177"/>
      <c r="G45" s="177"/>
    </row>
    <row r="46" spans="1:7" x14ac:dyDescent="0.25">
      <c r="A46" s="177"/>
      <c r="B46" s="177"/>
      <c r="C46" s="177"/>
      <c r="D46" s="177"/>
      <c r="E46" s="177"/>
      <c r="F46" s="177"/>
      <c r="G46" s="177"/>
    </row>
    <row r="47" spans="1:7" x14ac:dyDescent="0.25">
      <c r="A47" s="182"/>
      <c r="B47" s="177" t="s">
        <v>200</v>
      </c>
      <c r="C47" s="177"/>
      <c r="D47" s="177"/>
      <c r="E47" s="177"/>
      <c r="F47" s="177"/>
      <c r="G47" s="177"/>
    </row>
    <row r="48" spans="1:7" x14ac:dyDescent="0.25">
      <c r="A48" s="177"/>
      <c r="B48" s="177" t="s">
        <v>183</v>
      </c>
      <c r="C48" s="177"/>
      <c r="D48" s="177"/>
      <c r="E48" s="177"/>
      <c r="F48" s="177"/>
      <c r="G48" s="177"/>
    </row>
    <row r="49" spans="1:7" x14ac:dyDescent="0.25">
      <c r="A49" s="177"/>
      <c r="B49" s="177" t="s">
        <v>184</v>
      </c>
      <c r="C49" s="177"/>
      <c r="D49" s="177"/>
      <c r="E49" s="177"/>
      <c r="F49" s="177"/>
      <c r="G49" s="177"/>
    </row>
    <row r="50" spans="1:7" x14ac:dyDescent="0.25">
      <c r="A50" s="177"/>
      <c r="B50" s="177"/>
      <c r="C50" s="177"/>
      <c r="D50" s="177"/>
      <c r="E50" s="177"/>
      <c r="F50" s="177"/>
      <c r="G50" s="177"/>
    </row>
    <row r="51" spans="1:7" x14ac:dyDescent="0.25">
      <c r="A51" s="177"/>
      <c r="B51" s="177"/>
      <c r="C51" s="177"/>
      <c r="D51" s="177"/>
      <c r="E51" s="177"/>
      <c r="F51" s="177"/>
      <c r="G51" s="177"/>
    </row>
    <row r="52" spans="1:7" x14ac:dyDescent="0.25">
      <c r="A52" s="177" t="s">
        <v>210</v>
      </c>
      <c r="B52" s="177"/>
      <c r="C52" s="177"/>
      <c r="D52" s="177"/>
      <c r="E52" s="177"/>
      <c r="F52" s="177"/>
      <c r="G52" s="177"/>
    </row>
    <row r="53" spans="1:7" x14ac:dyDescent="0.25">
      <c r="A53" s="177"/>
      <c r="B53" s="177"/>
      <c r="C53" s="177"/>
      <c r="D53" s="177"/>
      <c r="E53" s="177"/>
      <c r="F53" s="177"/>
      <c r="G53" s="177"/>
    </row>
    <row r="54" spans="1:7" x14ac:dyDescent="0.25">
      <c r="A54" s="177"/>
      <c r="B54" s="177"/>
      <c r="C54" s="177"/>
      <c r="D54" s="177"/>
      <c r="E54" s="177"/>
      <c r="F54" s="177"/>
      <c r="G54" s="177"/>
    </row>
    <row r="55" spans="1:7" x14ac:dyDescent="0.25">
      <c r="A55" s="183" t="s">
        <v>185</v>
      </c>
      <c r="B55" s="177"/>
      <c r="C55" s="177"/>
      <c r="D55" s="177"/>
      <c r="E55" s="177"/>
      <c r="F55" s="177"/>
      <c r="G55" s="177"/>
    </row>
    <row r="56" spans="1:7" x14ac:dyDescent="0.25">
      <c r="A56" s="177"/>
      <c r="B56" s="177"/>
      <c r="C56" s="177"/>
      <c r="D56" s="177"/>
      <c r="E56" s="177"/>
      <c r="F56" s="177"/>
      <c r="G56" s="177"/>
    </row>
    <row r="57" spans="1:7" x14ac:dyDescent="0.25">
      <c r="A57" s="177" t="s">
        <v>186</v>
      </c>
      <c r="B57" s="177"/>
      <c r="C57" s="177"/>
      <c r="D57" s="177"/>
      <c r="E57" s="177"/>
      <c r="F57" s="177"/>
      <c r="G57" s="177"/>
    </row>
    <row r="58" spans="1:7" x14ac:dyDescent="0.25">
      <c r="A58" s="177"/>
      <c r="B58" s="177" t="s">
        <v>187</v>
      </c>
      <c r="C58" s="177"/>
      <c r="D58" s="177"/>
      <c r="E58" s="177"/>
      <c r="F58" s="177"/>
      <c r="G58" s="177"/>
    </row>
    <row r="59" spans="1:7" x14ac:dyDescent="0.25">
      <c r="A59" s="177"/>
      <c r="B59" s="177"/>
      <c r="C59" s="177"/>
      <c r="D59" s="177"/>
      <c r="E59" s="177"/>
      <c r="F59" s="177"/>
      <c r="G59" s="177"/>
    </row>
    <row r="60" spans="1:7" x14ac:dyDescent="0.25">
      <c r="A60" s="177" t="s">
        <v>188</v>
      </c>
      <c r="B60" s="177"/>
      <c r="C60" s="177"/>
      <c r="D60" s="177"/>
      <c r="E60" s="177"/>
      <c r="F60" s="177"/>
      <c r="G60" s="177"/>
    </row>
    <row r="61" spans="1:7" x14ac:dyDescent="0.25">
      <c r="A61" s="177"/>
      <c r="B61" s="177"/>
      <c r="C61" s="177"/>
      <c r="D61" s="177"/>
      <c r="E61" s="177"/>
      <c r="F61" s="177"/>
      <c r="G61" s="177"/>
    </row>
    <row r="62" spans="1:7" x14ac:dyDescent="0.25">
      <c r="A62" s="177" t="s">
        <v>189</v>
      </c>
      <c r="B62" s="177"/>
      <c r="C62" s="177"/>
      <c r="D62" s="177"/>
      <c r="E62" s="177"/>
      <c r="F62" s="177"/>
      <c r="G62" s="177"/>
    </row>
    <row r="63" spans="1:7" x14ac:dyDescent="0.25">
      <c r="A63" s="177" t="s">
        <v>190</v>
      </c>
      <c r="B63" s="177"/>
      <c r="C63" s="177"/>
      <c r="D63" s="177"/>
      <c r="E63" s="177"/>
      <c r="F63" s="177"/>
      <c r="G63" s="177"/>
    </row>
    <row r="64" spans="1:7" x14ac:dyDescent="0.25">
      <c r="A64" s="177"/>
      <c r="B64" s="177"/>
      <c r="C64" s="177"/>
      <c r="D64" s="177"/>
      <c r="E64" s="177"/>
      <c r="F64" s="177"/>
      <c r="G64" s="177"/>
    </row>
    <row r="65" spans="1:7" x14ac:dyDescent="0.25">
      <c r="A65" s="177" t="s">
        <v>191</v>
      </c>
      <c r="B65" s="177"/>
      <c r="C65" s="177"/>
      <c r="D65" s="177"/>
      <c r="E65" s="177"/>
      <c r="F65" s="177"/>
      <c r="G65" s="177"/>
    </row>
    <row r="66" spans="1:7" x14ac:dyDescent="0.25">
      <c r="A66" s="177" t="s">
        <v>192</v>
      </c>
      <c r="B66" s="177"/>
      <c r="C66" s="177"/>
      <c r="D66" s="177"/>
      <c r="E66" s="177"/>
      <c r="F66" s="177"/>
      <c r="G66" s="177"/>
    </row>
    <row r="67" spans="1:7" x14ac:dyDescent="0.25">
      <c r="A67" s="177"/>
      <c r="B67" s="177"/>
      <c r="C67" s="177"/>
      <c r="D67" s="177"/>
      <c r="E67" s="177"/>
      <c r="F67" s="177"/>
      <c r="G67" s="177"/>
    </row>
    <row r="68" spans="1:7" x14ac:dyDescent="0.25">
      <c r="A68" s="177"/>
      <c r="B68" s="177"/>
      <c r="C68" s="177"/>
      <c r="D68" s="177"/>
      <c r="E68" s="177"/>
      <c r="F68" s="177"/>
      <c r="G68" s="177"/>
    </row>
    <row r="69" spans="1:7" x14ac:dyDescent="0.25">
      <c r="A69" s="177" t="s">
        <v>193</v>
      </c>
      <c r="B69" s="177"/>
      <c r="C69" s="177"/>
      <c r="D69" s="177"/>
      <c r="E69" s="177"/>
      <c r="F69" s="177"/>
      <c r="G69" s="177"/>
    </row>
    <row r="70" spans="1:7" x14ac:dyDescent="0.25">
      <c r="A70" s="177"/>
      <c r="B70" s="177"/>
      <c r="C70" s="177"/>
      <c r="D70" s="177"/>
      <c r="E70" s="177"/>
      <c r="F70" s="177"/>
      <c r="G70" s="177"/>
    </row>
    <row r="71" spans="1:7" x14ac:dyDescent="0.25">
      <c r="A71" s="177"/>
      <c r="B71" s="184"/>
      <c r="C71" s="184" t="s">
        <v>194</v>
      </c>
      <c r="D71" s="177"/>
      <c r="E71" s="177"/>
      <c r="F71" s="177"/>
      <c r="G71" s="177"/>
    </row>
    <row r="72" spans="1:7" x14ac:dyDescent="0.25">
      <c r="A72" s="177"/>
      <c r="B72" s="177"/>
      <c r="C72" s="177"/>
      <c r="D72" s="177"/>
      <c r="E72" s="177"/>
      <c r="F72" s="177"/>
      <c r="G72" s="177"/>
    </row>
    <row r="73" spans="1:7" ht="17.399999999999999" x14ac:dyDescent="0.3">
      <c r="A73" s="185" t="s">
        <v>195</v>
      </c>
      <c r="B73" s="177"/>
      <c r="C73" s="177"/>
      <c r="D73" s="177"/>
      <c r="E73" s="177"/>
      <c r="F73" s="177"/>
      <c r="G73" s="177"/>
    </row>
    <row r="74" spans="1:7" x14ac:dyDescent="0.25">
      <c r="A74" s="177"/>
      <c r="B74" s="177"/>
      <c r="C74" s="177"/>
      <c r="D74" s="177"/>
      <c r="E74" s="177"/>
      <c r="F74" s="177"/>
      <c r="G74" s="177"/>
    </row>
    <row r="75" spans="1:7" x14ac:dyDescent="0.25">
      <c r="A75" s="177"/>
      <c r="B75" s="177"/>
      <c r="C75" s="177"/>
      <c r="D75" s="177"/>
      <c r="E75" s="177"/>
      <c r="F75" s="177"/>
      <c r="G75" s="177"/>
    </row>
  </sheetData>
  <sheetProtection algorithmName="SHA-512" hashValue="pFP/cA0N8TLbwF1bQXDeHdjCMoHcrUHtRvJL7YM9Mn5xvJoWajMx0m8sYchUpeQwCRdQFdX2Xdgg1cNko/AY4Q==" saltValue="HnDOmS8tK7x7hJenE71H4Q==" spinCount="100000" sheet="1" objects="1" scenarios="1"/>
  <hyperlinks>
    <hyperlink ref="C71" r:id="rId1"/>
  </hyperlinks>
  <pageMargins left="0.7" right="0.7" top="0.78740157499999996" bottom="0.78740157499999996" header="0.3" footer="0.3"/>
  <pageSetup paperSize="9" orientation="portrait" verticalDpi="4294967295" r:id="rId2"/>
  <headerFooter>
    <oddFooter>&amp;L&amp;7Erstellt: LVWO Weinsberg J. Friz&amp;C&amp;7&amp;F&amp;R&amp;7&amp;D</oddFooter>
  </headerFooter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55"/>
  <sheetViews>
    <sheetView zoomScale="75" zoomScaleNormal="75" workbookViewId="0">
      <selection activeCell="L26" sqref="L26"/>
    </sheetView>
  </sheetViews>
  <sheetFormatPr baseColWidth="10" defaultRowHeight="13.8" x14ac:dyDescent="0.25"/>
  <cols>
    <col min="1" max="1" width="3" customWidth="1"/>
    <col min="2" max="2" width="8.19921875" style="1" customWidth="1"/>
    <col min="3" max="3" width="49.09765625" style="1" customWidth="1"/>
    <col min="4" max="4" width="12.296875" customWidth="1"/>
    <col min="5" max="5" width="5.3984375" customWidth="1"/>
    <col min="6" max="6" width="3" customWidth="1"/>
    <col min="7" max="7" width="61.5" customWidth="1"/>
    <col min="8" max="8" width="12.296875" customWidth="1"/>
    <col min="9" max="9" width="5.5" customWidth="1"/>
    <col min="10" max="10" width="11.19921875" customWidth="1"/>
  </cols>
  <sheetData>
    <row r="1" spans="1:13" ht="22.2" customHeight="1" x14ac:dyDescent="0.4">
      <c r="A1" s="406" t="s">
        <v>71</v>
      </c>
      <c r="B1" s="406"/>
      <c r="C1" s="406"/>
      <c r="D1" s="406"/>
      <c r="E1" s="406"/>
      <c r="F1" s="406"/>
      <c r="G1" s="406"/>
    </row>
    <row r="2" spans="1:13" ht="13.2" customHeight="1" x14ac:dyDescent="0.25">
      <c r="A2" s="407"/>
      <c r="B2" s="407"/>
      <c r="C2" s="407"/>
    </row>
    <row r="3" spans="1:13" ht="14.4" x14ac:dyDescent="0.3">
      <c r="B3" s="4" t="s">
        <v>41</v>
      </c>
      <c r="C3" s="4"/>
      <c r="G3" s="101" t="s">
        <v>111</v>
      </c>
      <c r="H3" s="96" t="s">
        <v>9</v>
      </c>
    </row>
    <row r="4" spans="1:13" ht="14.4" x14ac:dyDescent="0.3">
      <c r="B4" s="4" t="s">
        <v>42</v>
      </c>
      <c r="C4" s="4"/>
      <c r="G4" s="101" t="s">
        <v>112</v>
      </c>
      <c r="H4" s="97" t="s">
        <v>10</v>
      </c>
      <c r="K4" s="13"/>
    </row>
    <row r="5" spans="1:13" x14ac:dyDescent="0.25">
      <c r="B5" s="4" t="s">
        <v>36</v>
      </c>
      <c r="C5" s="4"/>
      <c r="G5" s="100"/>
      <c r="H5" s="98" t="s">
        <v>110</v>
      </c>
    </row>
    <row r="6" spans="1:13" x14ac:dyDescent="0.25">
      <c r="B6" s="5" t="s">
        <v>37</v>
      </c>
      <c r="C6" s="4"/>
      <c r="F6" s="3" t="s">
        <v>19</v>
      </c>
      <c r="H6" s="99" t="s">
        <v>109</v>
      </c>
    </row>
    <row r="7" spans="1:13" ht="7.05" customHeight="1" x14ac:dyDescent="0.25"/>
    <row r="8" spans="1:13" ht="19.8" customHeight="1" x14ac:dyDescent="0.25">
      <c r="B8" s="54" t="s">
        <v>68</v>
      </c>
      <c r="C8" s="198" t="s">
        <v>225</v>
      </c>
    </row>
    <row r="9" spans="1:13" ht="7.05" customHeight="1" thickBot="1" x14ac:dyDescent="0.3"/>
    <row r="10" spans="1:13" ht="14.4" thickTop="1" x14ac:dyDescent="0.25">
      <c r="A10" s="14">
        <v>1</v>
      </c>
      <c r="B10" s="408" t="s">
        <v>48</v>
      </c>
      <c r="C10" s="408"/>
      <c r="D10" s="45">
        <v>60000</v>
      </c>
      <c r="E10" s="33"/>
      <c r="F10" s="19"/>
      <c r="G10" s="38"/>
    </row>
    <row r="11" spans="1:13" x14ac:dyDescent="0.25">
      <c r="A11" s="15">
        <v>2</v>
      </c>
      <c r="B11" s="405" t="s">
        <v>15</v>
      </c>
      <c r="C11" s="405"/>
      <c r="D11" s="46">
        <v>20</v>
      </c>
      <c r="E11" s="33"/>
    </row>
    <row r="12" spans="1:13" ht="14.4" thickBot="1" x14ac:dyDescent="0.3">
      <c r="A12" s="15">
        <v>3</v>
      </c>
      <c r="B12" s="405" t="s">
        <v>38</v>
      </c>
      <c r="C12" s="405"/>
      <c r="D12" s="47">
        <v>20000</v>
      </c>
      <c r="E12" s="33"/>
    </row>
    <row r="13" spans="1:13" ht="15" thickTop="1" thickBot="1" x14ac:dyDescent="0.3">
      <c r="A13" s="16">
        <v>4</v>
      </c>
      <c r="B13" s="409" t="s">
        <v>15</v>
      </c>
      <c r="C13" s="409"/>
      <c r="D13" s="48">
        <v>20</v>
      </c>
      <c r="E13" s="33"/>
      <c r="F13" s="105">
        <v>22</v>
      </c>
      <c r="G13" s="62" t="s">
        <v>32</v>
      </c>
      <c r="H13" s="190">
        <f>D24*0.9</f>
        <v>675</v>
      </c>
    </row>
    <row r="14" spans="1:13" ht="15" thickTop="1" thickBot="1" x14ac:dyDescent="0.3">
      <c r="A14" s="2"/>
      <c r="B14" s="19"/>
      <c r="D14" s="19"/>
      <c r="E14" s="33"/>
      <c r="F14" s="106">
        <v>23</v>
      </c>
      <c r="G14" s="22" t="s">
        <v>20</v>
      </c>
      <c r="H14" s="191">
        <f>H13*D21/100</f>
        <v>40.5</v>
      </c>
      <c r="M14" s="7"/>
    </row>
    <row r="15" spans="1:13" ht="14.4" thickTop="1" x14ac:dyDescent="0.25">
      <c r="A15" s="14">
        <v>5</v>
      </c>
      <c r="B15" s="408" t="s">
        <v>7</v>
      </c>
      <c r="C15" s="408"/>
      <c r="D15" s="188">
        <v>840</v>
      </c>
      <c r="E15" s="33"/>
      <c r="F15" s="18">
        <v>24</v>
      </c>
      <c r="G15" s="86" t="s">
        <v>115</v>
      </c>
      <c r="H15" s="192">
        <f>D25*H13/100*D20/H14</f>
        <v>6.1319999999999997</v>
      </c>
    </row>
    <row r="16" spans="1:13" ht="14.4" thickBot="1" x14ac:dyDescent="0.3">
      <c r="A16" s="15">
        <v>6</v>
      </c>
      <c r="B16" s="405" t="s">
        <v>86</v>
      </c>
      <c r="C16" s="405"/>
      <c r="D16" s="46">
        <v>150</v>
      </c>
      <c r="E16" s="33"/>
      <c r="F16" s="107">
        <v>25</v>
      </c>
      <c r="G16" s="66" t="s">
        <v>64</v>
      </c>
      <c r="H16" s="193">
        <f>H13/D17</f>
        <v>5.1923076923076925</v>
      </c>
    </row>
    <row r="17" spans="1:8" ht="15" thickTop="1" thickBot="1" x14ac:dyDescent="0.3">
      <c r="A17" s="15">
        <v>7</v>
      </c>
      <c r="B17" s="405" t="s">
        <v>63</v>
      </c>
      <c r="C17" s="405"/>
      <c r="D17" s="46">
        <v>130</v>
      </c>
      <c r="E17" s="33"/>
    </row>
    <row r="18" spans="1:8" ht="14.4" thickTop="1" x14ac:dyDescent="0.25">
      <c r="A18" s="15">
        <v>8</v>
      </c>
      <c r="B18" s="405" t="s">
        <v>3</v>
      </c>
      <c r="C18" s="405"/>
      <c r="D18" s="46">
        <v>4</v>
      </c>
      <c r="E18" s="33"/>
      <c r="F18" s="17">
        <v>26</v>
      </c>
      <c r="G18" s="21" t="s">
        <v>56</v>
      </c>
      <c r="H18" s="194" t="s">
        <v>60</v>
      </c>
    </row>
    <row r="19" spans="1:8" x14ac:dyDescent="0.25">
      <c r="A19" s="15">
        <v>9</v>
      </c>
      <c r="B19" s="405" t="s">
        <v>4</v>
      </c>
      <c r="C19" s="405"/>
      <c r="D19" s="272">
        <v>2</v>
      </c>
      <c r="E19" s="33"/>
      <c r="F19" s="18">
        <v>27</v>
      </c>
      <c r="G19" s="9" t="s">
        <v>22</v>
      </c>
      <c r="H19" s="195">
        <f>D24*D23/100/H14</f>
        <v>2.2222222222222223</v>
      </c>
    </row>
    <row r="20" spans="1:8" x14ac:dyDescent="0.25">
      <c r="A20" s="15">
        <v>10</v>
      </c>
      <c r="B20" s="405" t="s">
        <v>8</v>
      </c>
      <c r="C20" s="405"/>
      <c r="D20" s="46">
        <v>3.6</v>
      </c>
      <c r="E20" s="2"/>
      <c r="F20" s="18">
        <v>28</v>
      </c>
      <c r="G20" s="9" t="s">
        <v>46</v>
      </c>
      <c r="H20" s="195">
        <f>D26</f>
        <v>1.1000000000000001</v>
      </c>
    </row>
    <row r="21" spans="1:8" ht="14.4" thickBot="1" x14ac:dyDescent="0.3">
      <c r="A21" s="84">
        <v>11</v>
      </c>
      <c r="B21" s="399" t="s">
        <v>6</v>
      </c>
      <c r="C21" s="399"/>
      <c r="D21" s="291">
        <v>6</v>
      </c>
      <c r="E21" s="2"/>
      <c r="F21" s="18">
        <v>29</v>
      </c>
      <c r="G21" s="9" t="s">
        <v>23</v>
      </c>
      <c r="H21" s="195">
        <f>D27</f>
        <v>0.7</v>
      </c>
    </row>
    <row r="22" spans="1:8" ht="15" thickTop="1" thickBot="1" x14ac:dyDescent="0.3">
      <c r="A22" s="59"/>
      <c r="B22" s="400"/>
      <c r="C22" s="400"/>
      <c r="D22" s="88"/>
      <c r="E22" s="2"/>
      <c r="F22" s="18">
        <v>30</v>
      </c>
      <c r="G22" s="9" t="s">
        <v>24</v>
      </c>
      <c r="H22" s="195">
        <f>H16/D18*D28/H14</f>
        <v>9.6153846153846145E-2</v>
      </c>
    </row>
    <row r="23" spans="1:8" ht="14.4" thickTop="1" x14ac:dyDescent="0.25">
      <c r="A23" s="17">
        <v>12</v>
      </c>
      <c r="B23" s="403" t="s">
        <v>13</v>
      </c>
      <c r="C23" s="404"/>
      <c r="D23" s="50">
        <v>12</v>
      </c>
      <c r="F23" s="18">
        <v>31</v>
      </c>
      <c r="G23" s="9" t="s">
        <v>25</v>
      </c>
      <c r="H23" s="195">
        <f>D29*H16/H14</f>
        <v>1.0256410256410258</v>
      </c>
    </row>
    <row r="24" spans="1:8" x14ac:dyDescent="0.25">
      <c r="A24" s="18">
        <v>13</v>
      </c>
      <c r="B24" s="401" t="s">
        <v>14</v>
      </c>
      <c r="C24" s="402"/>
      <c r="D24" s="51">
        <v>750</v>
      </c>
      <c r="F24" s="18">
        <v>32</v>
      </c>
      <c r="G24" s="9" t="s">
        <v>26</v>
      </c>
      <c r="H24" s="195">
        <f>H13*D30/100/H14</f>
        <v>0.41666666666666669</v>
      </c>
    </row>
    <row r="25" spans="1:8" x14ac:dyDescent="0.25">
      <c r="A25" s="18">
        <v>14</v>
      </c>
      <c r="B25" s="86" t="s">
        <v>108</v>
      </c>
      <c r="C25" s="86"/>
      <c r="D25" s="51">
        <v>10.220000000000001</v>
      </c>
      <c r="F25" s="18">
        <v>33</v>
      </c>
      <c r="G25" s="9" t="s">
        <v>115</v>
      </c>
      <c r="H25" s="195">
        <f>H15</f>
        <v>6.1319999999999997</v>
      </c>
    </row>
    <row r="26" spans="1:8" x14ac:dyDescent="0.25">
      <c r="A26" s="18">
        <v>15</v>
      </c>
      <c r="B26" s="401" t="s">
        <v>211</v>
      </c>
      <c r="C26" s="402"/>
      <c r="D26" s="52">
        <v>1.1000000000000001</v>
      </c>
      <c r="F26" s="18">
        <v>34</v>
      </c>
      <c r="G26" s="9" t="s">
        <v>28</v>
      </c>
      <c r="H26" s="195">
        <f>D24/D32*D31/H14</f>
        <v>0.92592592592592593</v>
      </c>
    </row>
    <row r="27" spans="1:8" x14ac:dyDescent="0.25">
      <c r="A27" s="18">
        <v>16</v>
      </c>
      <c r="B27" s="401" t="s">
        <v>35</v>
      </c>
      <c r="C27" s="402"/>
      <c r="D27" s="52">
        <v>0.7</v>
      </c>
      <c r="F27" s="18">
        <v>35</v>
      </c>
      <c r="G27" s="9" t="s">
        <v>29</v>
      </c>
      <c r="H27" s="195">
        <f>H16*D19*D31/H14</f>
        <v>6.4102564102564106</v>
      </c>
    </row>
    <row r="28" spans="1:8" x14ac:dyDescent="0.25">
      <c r="A28" s="18">
        <v>17</v>
      </c>
      <c r="B28" s="78" t="s">
        <v>21</v>
      </c>
      <c r="C28" s="78"/>
      <c r="D28" s="53">
        <v>3</v>
      </c>
      <c r="F28" s="18">
        <v>36</v>
      </c>
      <c r="G28" s="10" t="s">
        <v>57</v>
      </c>
      <c r="H28" s="196">
        <f>SUM(H19:H27)</f>
        <v>19.028866096866096</v>
      </c>
    </row>
    <row r="29" spans="1:8" x14ac:dyDescent="0.25">
      <c r="A29" s="18">
        <v>18</v>
      </c>
      <c r="B29" s="401" t="s">
        <v>114</v>
      </c>
      <c r="C29" s="402"/>
      <c r="D29" s="53">
        <v>8</v>
      </c>
      <c r="F29" s="18">
        <v>37</v>
      </c>
      <c r="G29" s="9" t="s">
        <v>58</v>
      </c>
      <c r="H29" s="195">
        <f>((D10/D11)/(D15+D16)+(D12/D13)/(D15+D16)+(D10*2/100)/(D15+D16)+(D12*2/100)/(D15+D16))</f>
        <v>5.6565656565656566</v>
      </c>
    </row>
    <row r="30" spans="1:8" x14ac:dyDescent="0.25">
      <c r="A30" s="18">
        <v>19</v>
      </c>
      <c r="B30" s="401" t="s">
        <v>44</v>
      </c>
      <c r="C30" s="402"/>
      <c r="D30" s="52">
        <v>2.5</v>
      </c>
      <c r="F30" s="18">
        <v>38</v>
      </c>
      <c r="G30" s="10" t="s">
        <v>59</v>
      </c>
      <c r="H30" s="196">
        <f>SUM(H28:H29)</f>
        <v>24.685431753431754</v>
      </c>
    </row>
    <row r="31" spans="1:8" x14ac:dyDescent="0.25">
      <c r="A31" s="18">
        <v>20</v>
      </c>
      <c r="B31" s="401" t="s">
        <v>45</v>
      </c>
      <c r="C31" s="402"/>
      <c r="D31" s="52">
        <v>25</v>
      </c>
      <c r="F31" s="18"/>
      <c r="G31" s="11"/>
      <c r="H31" s="196"/>
    </row>
    <row r="32" spans="1:8" ht="14.4" thickBot="1" x14ac:dyDescent="0.3">
      <c r="A32" s="20">
        <v>21</v>
      </c>
      <c r="B32" s="398" t="s">
        <v>17</v>
      </c>
      <c r="C32" s="398"/>
      <c r="D32" s="79">
        <v>500</v>
      </c>
      <c r="F32" s="94">
        <v>39</v>
      </c>
      <c r="G32" s="95" t="s">
        <v>70</v>
      </c>
      <c r="H32" s="197">
        <f>SUM(H30:H31)</f>
        <v>24.685431753431754</v>
      </c>
    </row>
    <row r="33" ht="14.4" thickTop="1" x14ac:dyDescent="0.25"/>
    <row r="55" spans="2:10" x14ac:dyDescent="0.25">
      <c r="B55"/>
      <c r="C55"/>
      <c r="J55" s="6"/>
    </row>
  </sheetData>
  <sheetProtection algorithmName="SHA-512" hashValue="LbXoF4+wOig9D6Wd58KDLnT8DUXBFigokiRccNWlzb7pFmhZjn7Csyns3QZarMqeEmNZcSKOoyfBfEIkJj19Lg==" saltValue="bL6GRSlAOZQfA4AcffGCdg==" spinCount="100000" sheet="1" objects="1" scenarios="1"/>
  <mergeCells count="22">
    <mergeCell ref="B20:C20"/>
    <mergeCell ref="A1:G1"/>
    <mergeCell ref="A2:C2"/>
    <mergeCell ref="B10:C10"/>
    <mergeCell ref="B11:C11"/>
    <mergeCell ref="B12:C12"/>
    <mergeCell ref="B13:C13"/>
    <mergeCell ref="B15:C15"/>
    <mergeCell ref="B16:C16"/>
    <mergeCell ref="B17:C17"/>
    <mergeCell ref="B18:C18"/>
    <mergeCell ref="B19:C19"/>
    <mergeCell ref="B32:C32"/>
    <mergeCell ref="B21:C21"/>
    <mergeCell ref="B22:C22"/>
    <mergeCell ref="B26:C26"/>
    <mergeCell ref="B27:C27"/>
    <mergeCell ref="B29:C29"/>
    <mergeCell ref="B31:C31"/>
    <mergeCell ref="B23:C23"/>
    <mergeCell ref="B30:C30"/>
    <mergeCell ref="B24:C24"/>
  </mergeCells>
  <dataValidations count="1">
    <dataValidation type="list" allowBlank="1" showErrorMessage="1" errorTitle="nicht in Liste" sqref="D15">
      <formula1>Kontingent</formula1>
    </dataValidation>
  </dataValidations>
  <pageMargins left="0.51181102362204722" right="0.51181102362204722" top="0.39370078740157483" bottom="0.39370078740157483" header="0.31496062992125984" footer="0.31496062992125984"/>
  <pageSetup paperSize="9" scale="71" orientation="landscape" verticalDpi="4294967295" r:id="rId1"/>
  <headerFooter>
    <oddFooter>&amp;L&amp;7Erstellt: LVWO Weinsberg J. Friz&amp;C&amp;7&amp;F&amp;R&amp;7&amp;D</oddFooter>
  </headerFooter>
  <drawing r:id="rId2"/>
  <legacyDrawing r:id="rId3"/>
  <oleObjects>
    <mc:AlternateContent xmlns:mc="http://schemas.openxmlformats.org/markup-compatibility/2006">
      <mc:Choice Requires="x14">
        <oleObject progId="Word.Picture.8" shapeId="40980" r:id="rId4">
          <objectPr defaultSize="0" autoPict="0" r:id="rId5">
            <anchor moveWithCells="1" sizeWithCells="1">
              <from>
                <xdr:col>6</xdr:col>
                <xdr:colOff>1668780</xdr:colOff>
                <xdr:row>1</xdr:row>
                <xdr:rowOff>99060</xdr:rowOff>
              </from>
              <to>
                <xdr:col>6</xdr:col>
                <xdr:colOff>2354580</xdr:colOff>
                <xdr:row>4</xdr:row>
                <xdr:rowOff>99060</xdr:rowOff>
              </to>
            </anchor>
          </objectPr>
        </oleObject>
      </mc:Choice>
      <mc:Fallback>
        <oleObject progId="Word.Picture.8" shapeId="40980" r:id="rId4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74"/>
  <sheetViews>
    <sheetView zoomScale="75" zoomScaleNormal="75" workbookViewId="0">
      <selection activeCell="G46" sqref="G46"/>
    </sheetView>
  </sheetViews>
  <sheetFormatPr baseColWidth="10" defaultRowHeight="13.8" x14ac:dyDescent="0.25"/>
  <cols>
    <col min="1" max="1" width="3" customWidth="1"/>
    <col min="2" max="2" width="8.19921875" customWidth="1"/>
    <col min="3" max="3" width="49" style="1" customWidth="1"/>
    <col min="4" max="4" width="12.296875" style="1" customWidth="1"/>
    <col min="5" max="5" width="5.5" customWidth="1"/>
    <col min="6" max="6" width="3" customWidth="1"/>
    <col min="7" max="7" width="61.3984375" customWidth="1"/>
    <col min="8" max="8" width="12.296875" customWidth="1"/>
    <col min="9" max="9" width="5.5" customWidth="1"/>
    <col min="10" max="10" width="3.09765625" customWidth="1"/>
    <col min="11" max="11" width="61.5" customWidth="1"/>
    <col min="12" max="12" width="11.59765625" customWidth="1"/>
  </cols>
  <sheetData>
    <row r="1" spans="1:13" ht="22.2" customHeight="1" x14ac:dyDescent="0.4">
      <c r="A1" s="406" t="s">
        <v>69</v>
      </c>
      <c r="B1" s="406"/>
      <c r="C1" s="406"/>
      <c r="D1" s="406"/>
      <c r="E1" s="406"/>
      <c r="F1" s="406"/>
      <c r="G1" s="406"/>
      <c r="H1" s="406"/>
    </row>
    <row r="2" spans="1:13" ht="13.2" customHeight="1" x14ac:dyDescent="0.25">
      <c r="A2" s="407"/>
      <c r="B2" s="407"/>
      <c r="C2" s="407"/>
      <c r="D2" s="407"/>
    </row>
    <row r="3" spans="1:13" ht="14.4" x14ac:dyDescent="0.3">
      <c r="B3" s="416" t="s">
        <v>41</v>
      </c>
      <c r="C3" s="416"/>
      <c r="D3" s="4"/>
      <c r="G3" s="101" t="s">
        <v>111</v>
      </c>
      <c r="H3" s="96" t="s">
        <v>9</v>
      </c>
    </row>
    <row r="4" spans="1:13" ht="14.4" x14ac:dyDescent="0.3">
      <c r="B4" s="416" t="s">
        <v>42</v>
      </c>
      <c r="C4" s="416"/>
      <c r="D4" s="4"/>
      <c r="G4" s="101" t="s">
        <v>112</v>
      </c>
      <c r="H4" s="97" t="s">
        <v>10</v>
      </c>
      <c r="K4" s="13"/>
    </row>
    <row r="5" spans="1:13" x14ac:dyDescent="0.25">
      <c r="B5" s="416" t="s">
        <v>36</v>
      </c>
      <c r="C5" s="416"/>
      <c r="D5" s="4"/>
      <c r="G5" s="100"/>
      <c r="H5" s="98" t="s">
        <v>110</v>
      </c>
    </row>
    <row r="6" spans="1:13" x14ac:dyDescent="0.25">
      <c r="B6" s="415" t="s">
        <v>37</v>
      </c>
      <c r="C6" s="415"/>
      <c r="D6" s="4"/>
      <c r="G6" s="3" t="s">
        <v>19</v>
      </c>
      <c r="H6" s="99" t="s">
        <v>109</v>
      </c>
    </row>
    <row r="7" spans="1:13" ht="7.05" customHeight="1" x14ac:dyDescent="0.25"/>
    <row r="8" spans="1:13" ht="19.8" customHeight="1" x14ac:dyDescent="0.25">
      <c r="B8" s="54" t="s">
        <v>68</v>
      </c>
      <c r="C8" s="198"/>
      <c r="D8"/>
    </row>
    <row r="9" spans="1:13" ht="7.05" customHeight="1" thickBot="1" x14ac:dyDescent="0.3">
      <c r="B9" s="1"/>
      <c r="D9"/>
    </row>
    <row r="10" spans="1:13" ht="14.4" thickTop="1" x14ac:dyDescent="0.25">
      <c r="A10" s="14">
        <v>1</v>
      </c>
      <c r="B10" s="408" t="s">
        <v>48</v>
      </c>
      <c r="C10" s="408"/>
      <c r="D10" s="45">
        <v>60000</v>
      </c>
      <c r="E10" s="33"/>
      <c r="F10" s="32"/>
      <c r="G10" s="32"/>
    </row>
    <row r="11" spans="1:13" x14ac:dyDescent="0.25">
      <c r="A11" s="15">
        <v>2</v>
      </c>
      <c r="B11" s="405" t="s">
        <v>15</v>
      </c>
      <c r="C11" s="405"/>
      <c r="D11" s="46">
        <v>20</v>
      </c>
      <c r="E11" s="33"/>
      <c r="F11" s="32"/>
      <c r="G11" s="34"/>
    </row>
    <row r="12" spans="1:13" x14ac:dyDescent="0.25">
      <c r="A12" s="15">
        <v>3</v>
      </c>
      <c r="B12" s="405" t="s">
        <v>38</v>
      </c>
      <c r="C12" s="405"/>
      <c r="D12" s="47">
        <v>20000</v>
      </c>
      <c r="E12" s="33"/>
      <c r="F12" s="32"/>
      <c r="G12" s="30"/>
    </row>
    <row r="13" spans="1:13" ht="14.4" thickBot="1" x14ac:dyDescent="0.3">
      <c r="A13" s="16">
        <v>4</v>
      </c>
      <c r="B13" s="409" t="s">
        <v>15</v>
      </c>
      <c r="C13" s="409"/>
      <c r="D13" s="48">
        <v>20</v>
      </c>
      <c r="E13" s="33"/>
      <c r="F13" s="32"/>
      <c r="G13" s="32"/>
      <c r="K13" s="56"/>
    </row>
    <row r="14" spans="1:13" ht="15" thickTop="1" thickBot="1" x14ac:dyDescent="0.3">
      <c r="B14" s="416"/>
      <c r="C14" s="416"/>
      <c r="E14" s="33"/>
      <c r="F14" s="32"/>
      <c r="G14" s="27"/>
      <c r="M14" s="7"/>
    </row>
    <row r="15" spans="1:13" ht="14.4" thickTop="1" x14ac:dyDescent="0.25">
      <c r="A15" s="14">
        <v>5</v>
      </c>
      <c r="B15" s="408" t="s">
        <v>7</v>
      </c>
      <c r="C15" s="408"/>
      <c r="D15" s="188">
        <v>840</v>
      </c>
      <c r="E15" s="2"/>
      <c r="F15" s="2"/>
      <c r="G15" s="27"/>
    </row>
    <row r="16" spans="1:13" x14ac:dyDescent="0.25">
      <c r="A16" s="15">
        <v>6</v>
      </c>
      <c r="B16" s="405" t="s">
        <v>86</v>
      </c>
      <c r="C16" s="405"/>
      <c r="D16" s="46">
        <v>150</v>
      </c>
      <c r="E16" s="33"/>
      <c r="F16" s="32"/>
      <c r="G16" s="28"/>
    </row>
    <row r="17" spans="1:12" ht="14.4" thickBot="1" x14ac:dyDescent="0.3">
      <c r="A17" s="15">
        <v>7</v>
      </c>
      <c r="B17" s="405" t="s">
        <v>1</v>
      </c>
      <c r="C17" s="405"/>
      <c r="D17" s="46">
        <v>125</v>
      </c>
      <c r="E17" s="33"/>
      <c r="F17" s="32"/>
      <c r="G17" s="28"/>
    </row>
    <row r="18" spans="1:12" ht="14.4" thickTop="1" x14ac:dyDescent="0.25">
      <c r="A18" s="15">
        <v>8</v>
      </c>
      <c r="B18" s="405" t="s">
        <v>3</v>
      </c>
      <c r="C18" s="405"/>
      <c r="D18" s="46">
        <v>5</v>
      </c>
      <c r="E18" s="33"/>
      <c r="F18" s="61">
        <v>27</v>
      </c>
      <c r="G18" s="62" t="s">
        <v>32</v>
      </c>
      <c r="H18" s="190">
        <f>D25</f>
        <v>410</v>
      </c>
    </row>
    <row r="19" spans="1:12" x14ac:dyDescent="0.25">
      <c r="A19" s="15">
        <v>9</v>
      </c>
      <c r="B19" s="405" t="s">
        <v>4</v>
      </c>
      <c r="C19" s="405"/>
      <c r="D19" s="46">
        <v>1.7</v>
      </c>
      <c r="E19" s="33"/>
      <c r="F19" s="104">
        <v>28</v>
      </c>
      <c r="G19" s="22" t="s">
        <v>20</v>
      </c>
      <c r="H19" s="191">
        <f>D21</f>
        <v>33</v>
      </c>
    </row>
    <row r="20" spans="1:12" x14ac:dyDescent="0.25">
      <c r="A20" s="15">
        <v>10</v>
      </c>
      <c r="B20" s="401" t="s">
        <v>65</v>
      </c>
      <c r="C20" s="402"/>
      <c r="D20" s="272">
        <v>26</v>
      </c>
      <c r="E20" s="33"/>
      <c r="F20" s="103">
        <v>29</v>
      </c>
      <c r="G20" s="102" t="s">
        <v>116</v>
      </c>
      <c r="H20" s="192">
        <f>D31*D20*D23/100/H19</f>
        <v>6.4416969696969701</v>
      </c>
    </row>
    <row r="21" spans="1:12" ht="14.4" thickBot="1" x14ac:dyDescent="0.3">
      <c r="A21" s="84">
        <v>11</v>
      </c>
      <c r="B21" s="399" t="s">
        <v>66</v>
      </c>
      <c r="C21" s="399"/>
      <c r="D21" s="291">
        <v>33</v>
      </c>
      <c r="E21" s="2"/>
      <c r="F21" s="65">
        <v>30</v>
      </c>
      <c r="G21" s="66" t="s">
        <v>64</v>
      </c>
      <c r="H21" s="193">
        <f>D25/D17</f>
        <v>3.28</v>
      </c>
      <c r="J21" s="33"/>
      <c r="K21" s="19"/>
      <c r="L21" s="43"/>
    </row>
    <row r="22" spans="1:12" ht="15" thickTop="1" thickBot="1" x14ac:dyDescent="0.3">
      <c r="A22" s="59"/>
      <c r="B22" s="400"/>
      <c r="C22" s="400"/>
      <c r="D22" s="88"/>
      <c r="E22" s="2"/>
      <c r="F22" s="24"/>
      <c r="G22" s="24"/>
      <c r="H22" s="24"/>
      <c r="J22" s="33"/>
      <c r="K22" s="19"/>
      <c r="L22" s="42"/>
    </row>
    <row r="23" spans="1:12" ht="14.4" thickTop="1" x14ac:dyDescent="0.25">
      <c r="A23" s="35">
        <v>12</v>
      </c>
      <c r="B23" s="413" t="s">
        <v>55</v>
      </c>
      <c r="C23" s="414"/>
      <c r="D23" s="89">
        <v>80</v>
      </c>
      <c r="F23" s="17">
        <v>31</v>
      </c>
      <c r="G23" s="21" t="s">
        <v>56</v>
      </c>
      <c r="H23" s="194" t="s">
        <v>60</v>
      </c>
      <c r="J23" s="33"/>
      <c r="K23" s="19"/>
      <c r="L23" s="42"/>
    </row>
    <row r="24" spans="1:12" x14ac:dyDescent="0.25">
      <c r="A24" s="36">
        <v>13</v>
      </c>
      <c r="B24" s="8" t="s">
        <v>104</v>
      </c>
      <c r="C24" s="86"/>
      <c r="D24" s="285">
        <v>12</v>
      </c>
      <c r="F24" s="18">
        <v>32</v>
      </c>
      <c r="G24" s="9" t="s">
        <v>54</v>
      </c>
      <c r="H24" s="199">
        <f>((D23*D26/100)+(D24*D27/100))/H19</f>
        <v>1.5054545454545454</v>
      </c>
      <c r="J24" s="33"/>
      <c r="K24" s="19"/>
      <c r="L24" s="42"/>
    </row>
    <row r="25" spans="1:12" x14ac:dyDescent="0.25">
      <c r="A25" s="36">
        <v>14</v>
      </c>
      <c r="B25" s="8" t="s">
        <v>32</v>
      </c>
      <c r="C25" s="86"/>
      <c r="D25" s="285">
        <v>410</v>
      </c>
      <c r="F25" s="18">
        <v>33</v>
      </c>
      <c r="G25" s="9" t="s">
        <v>46</v>
      </c>
      <c r="H25" s="199">
        <f>(D28*D23/100/H19)+D32</f>
        <v>1.3181818181818183</v>
      </c>
      <c r="J25" s="2"/>
      <c r="K25" s="2"/>
      <c r="L25" s="60"/>
    </row>
    <row r="26" spans="1:12" x14ac:dyDescent="0.25">
      <c r="A26" s="36">
        <v>15</v>
      </c>
      <c r="B26" s="405" t="s">
        <v>67</v>
      </c>
      <c r="C26" s="405"/>
      <c r="D26" s="64">
        <v>51</v>
      </c>
      <c r="F26" s="18">
        <v>34</v>
      </c>
      <c r="G26" s="9" t="s">
        <v>23</v>
      </c>
      <c r="H26" s="199">
        <f>(D29*D23/100/H19)+D33</f>
        <v>0.94545454545454555</v>
      </c>
      <c r="J26" s="33"/>
      <c r="K26" s="19"/>
      <c r="L26" s="43"/>
    </row>
    <row r="27" spans="1:12" x14ac:dyDescent="0.25">
      <c r="A27" s="36">
        <v>16</v>
      </c>
      <c r="B27" s="401" t="s">
        <v>105</v>
      </c>
      <c r="C27" s="402"/>
      <c r="D27" s="286">
        <v>74</v>
      </c>
      <c r="F27" s="18">
        <v>35</v>
      </c>
      <c r="G27" s="9" t="s">
        <v>24</v>
      </c>
      <c r="H27" s="199">
        <f>H21/D18*D34/H19</f>
        <v>5.9636363636363626E-2</v>
      </c>
      <c r="J27" s="2"/>
      <c r="K27" s="2"/>
      <c r="L27" s="27"/>
    </row>
    <row r="28" spans="1:12" x14ac:dyDescent="0.25">
      <c r="A28" s="36">
        <v>17</v>
      </c>
      <c r="B28" s="401" t="s">
        <v>106</v>
      </c>
      <c r="C28" s="402"/>
      <c r="D28" s="286">
        <v>9</v>
      </c>
      <c r="F28" s="18">
        <v>36</v>
      </c>
      <c r="G28" s="9" t="s">
        <v>25</v>
      </c>
      <c r="H28" s="199">
        <f>H21*D35/H19</f>
        <v>0.89454545454545453</v>
      </c>
      <c r="J28" s="33"/>
      <c r="K28" s="44"/>
      <c r="L28" s="67"/>
    </row>
    <row r="29" spans="1:12" ht="14.4" thickBot="1" x14ac:dyDescent="0.3">
      <c r="A29" s="37">
        <v>18</v>
      </c>
      <c r="B29" s="411" t="s">
        <v>107</v>
      </c>
      <c r="C29" s="412"/>
      <c r="D29" s="287">
        <v>6</v>
      </c>
      <c r="F29" s="18">
        <v>37</v>
      </c>
      <c r="G29" s="9" t="s">
        <v>26</v>
      </c>
      <c r="H29" s="199">
        <f>D36*H18/100/H19</f>
        <v>0.43484848484848482</v>
      </c>
      <c r="J29" s="33"/>
      <c r="K29" s="19"/>
      <c r="L29" s="68"/>
    </row>
    <row r="30" spans="1:12" ht="15" thickTop="1" thickBot="1" x14ac:dyDescent="0.3">
      <c r="F30" s="18">
        <v>38</v>
      </c>
      <c r="G30" s="9" t="s">
        <v>115</v>
      </c>
      <c r="H30" s="199">
        <f>D31*D20*D23/100/H19</f>
        <v>6.4416969696969701</v>
      </c>
      <c r="J30" s="33"/>
      <c r="K30" s="19"/>
      <c r="L30" s="68"/>
    </row>
    <row r="31" spans="1:12" ht="14.4" thickTop="1" x14ac:dyDescent="0.25">
      <c r="A31" s="35">
        <v>19</v>
      </c>
      <c r="B31" s="413" t="s">
        <v>108</v>
      </c>
      <c r="C31" s="414"/>
      <c r="D31" s="89">
        <v>10.220000000000001</v>
      </c>
      <c r="F31" s="18">
        <v>39</v>
      </c>
      <c r="G31" s="10" t="s">
        <v>34</v>
      </c>
      <c r="H31" s="200">
        <f>SUM(H24:H30)</f>
        <v>11.599818181818183</v>
      </c>
      <c r="J31" s="33"/>
      <c r="K31" s="19"/>
      <c r="L31" s="68"/>
    </row>
    <row r="32" spans="1:12" x14ac:dyDescent="0.25">
      <c r="A32" s="36">
        <v>20</v>
      </c>
      <c r="B32" s="401" t="s">
        <v>113</v>
      </c>
      <c r="C32" s="402"/>
      <c r="D32" s="64">
        <v>1.1000000000000001</v>
      </c>
      <c r="F32" s="18">
        <v>40</v>
      </c>
      <c r="G32" s="9" t="s">
        <v>28</v>
      </c>
      <c r="H32" s="199">
        <f>D38*D37/H19</f>
        <v>2.7575757575757578</v>
      </c>
      <c r="J32" s="33"/>
      <c r="K32" s="19"/>
      <c r="L32" s="68"/>
    </row>
    <row r="33" spans="1:12" x14ac:dyDescent="0.25">
      <c r="A33" s="36">
        <v>21</v>
      </c>
      <c r="B33" s="401" t="s">
        <v>61</v>
      </c>
      <c r="C33" s="402"/>
      <c r="D33" s="64">
        <v>0.8</v>
      </c>
      <c r="F33" s="18">
        <v>41</v>
      </c>
      <c r="G33" s="9" t="s">
        <v>29</v>
      </c>
      <c r="H33" s="199">
        <f>H21*D19*D37/H19</f>
        <v>4.3932121212121213</v>
      </c>
      <c r="J33" s="33"/>
      <c r="K33" s="19"/>
      <c r="L33" s="68"/>
    </row>
    <row r="34" spans="1:12" x14ac:dyDescent="0.25">
      <c r="A34" s="36">
        <v>22</v>
      </c>
      <c r="B34" s="401" t="s">
        <v>21</v>
      </c>
      <c r="C34" s="402"/>
      <c r="D34" s="41">
        <v>3</v>
      </c>
      <c r="F34" s="18">
        <v>42</v>
      </c>
      <c r="G34" s="10" t="s">
        <v>57</v>
      </c>
      <c r="H34" s="200">
        <f>SUM(H31:H33)</f>
        <v>18.75060606060606</v>
      </c>
      <c r="J34" s="33"/>
      <c r="K34" s="19"/>
      <c r="L34" s="68"/>
    </row>
    <row r="35" spans="1:12" x14ac:dyDescent="0.25">
      <c r="A35" s="36">
        <v>23</v>
      </c>
      <c r="B35" s="401" t="s">
        <v>114</v>
      </c>
      <c r="C35" s="402"/>
      <c r="D35" s="41">
        <v>9</v>
      </c>
      <c r="F35" s="18">
        <v>43</v>
      </c>
      <c r="G35" s="9" t="s">
        <v>58</v>
      </c>
      <c r="H35" s="199">
        <f>((D10/D11)/(D15+D16)+(D12/D13)/(D15+D16)+(D10*2/100)/(D15+D16)+(D12*2/100)/(D15+D16))</f>
        <v>5.6565656565656566</v>
      </c>
      <c r="J35" s="33"/>
      <c r="K35" s="19"/>
      <c r="L35" s="68"/>
    </row>
    <row r="36" spans="1:12" x14ac:dyDescent="0.25">
      <c r="A36" s="36">
        <v>24</v>
      </c>
      <c r="B36" s="401" t="s">
        <v>44</v>
      </c>
      <c r="C36" s="402"/>
      <c r="D36" s="64">
        <v>3.5</v>
      </c>
      <c r="F36" s="18">
        <v>44</v>
      </c>
      <c r="G36" s="10" t="s">
        <v>59</v>
      </c>
      <c r="H36" s="200">
        <f>SUM(H34:H35)</f>
        <v>24.407171717171718</v>
      </c>
      <c r="J36" s="33"/>
      <c r="K36" s="44"/>
      <c r="L36" s="31"/>
    </row>
    <row r="37" spans="1:12" x14ac:dyDescent="0.25">
      <c r="A37" s="36">
        <v>25</v>
      </c>
      <c r="B37" s="401" t="s">
        <v>45</v>
      </c>
      <c r="C37" s="402"/>
      <c r="D37" s="64">
        <v>26</v>
      </c>
      <c r="F37" s="18"/>
      <c r="G37" s="9"/>
      <c r="H37" s="201"/>
      <c r="J37" s="33"/>
      <c r="K37" s="19"/>
      <c r="L37" s="68"/>
    </row>
    <row r="38" spans="1:12" ht="14.4" thickBot="1" x14ac:dyDescent="0.3">
      <c r="A38" s="37">
        <v>26</v>
      </c>
      <c r="B38" s="411" t="s">
        <v>257</v>
      </c>
      <c r="C38" s="412"/>
      <c r="D38" s="90">
        <v>3.5</v>
      </c>
      <c r="F38" s="94">
        <v>45</v>
      </c>
      <c r="G38" s="95" t="s">
        <v>70</v>
      </c>
      <c r="H38" s="202">
        <f>SUM(H36:H37)</f>
        <v>24.407171717171718</v>
      </c>
      <c r="J38" s="33"/>
      <c r="K38" s="19"/>
      <c r="L38" s="68"/>
    </row>
    <row r="39" spans="1:12" ht="14.4" thickTop="1" x14ac:dyDescent="0.25">
      <c r="A39" s="91"/>
      <c r="B39" s="92"/>
      <c r="C39" s="92"/>
      <c r="D39" s="93"/>
      <c r="J39" s="33"/>
      <c r="K39" s="44"/>
      <c r="L39" s="31"/>
    </row>
    <row r="40" spans="1:12" x14ac:dyDescent="0.25">
      <c r="A40" s="26"/>
      <c r="B40" s="410"/>
      <c r="C40" s="410"/>
      <c r="D40" s="70"/>
      <c r="E40" s="27"/>
      <c r="F40" s="26"/>
      <c r="G40" s="39"/>
      <c r="H40" s="71"/>
    </row>
    <row r="41" spans="1:12" x14ac:dyDescent="0.25">
      <c r="A41" s="26"/>
      <c r="B41" s="410"/>
      <c r="C41" s="410"/>
      <c r="D41" s="72"/>
      <c r="E41" s="27"/>
      <c r="F41" s="26"/>
      <c r="G41" s="39"/>
      <c r="H41" s="43"/>
    </row>
    <row r="42" spans="1:12" x14ac:dyDescent="0.25">
      <c r="A42" s="26"/>
      <c r="B42" s="39"/>
      <c r="C42" s="39"/>
      <c r="D42" s="72"/>
      <c r="E42" s="27"/>
      <c r="F42" s="26"/>
      <c r="G42" s="39"/>
      <c r="H42" s="42"/>
    </row>
    <row r="43" spans="1:12" x14ac:dyDescent="0.25">
      <c r="A43" s="26"/>
      <c r="B43" s="39"/>
      <c r="C43" s="39"/>
      <c r="D43" s="72"/>
      <c r="E43" s="27"/>
      <c r="F43" s="26"/>
      <c r="G43" s="39"/>
      <c r="H43" s="42"/>
    </row>
    <row r="44" spans="1:12" x14ac:dyDescent="0.25">
      <c r="A44" s="26"/>
      <c r="B44" s="39"/>
      <c r="C44" s="39"/>
      <c r="D44" s="72"/>
      <c r="E44" s="27"/>
      <c r="F44" s="26"/>
      <c r="G44" s="39"/>
      <c r="H44" s="42"/>
    </row>
    <row r="45" spans="1:12" x14ac:dyDescent="0.25">
      <c r="A45" s="26"/>
      <c r="B45" s="39"/>
      <c r="C45" s="39"/>
      <c r="D45" s="72"/>
      <c r="E45" s="27"/>
      <c r="F45" s="26"/>
      <c r="G45" s="39"/>
      <c r="H45" s="40"/>
    </row>
    <row r="46" spans="1:12" x14ac:dyDescent="0.25">
      <c r="A46" s="26"/>
      <c r="B46" s="39"/>
      <c r="C46" s="39"/>
      <c r="D46" s="73"/>
      <c r="E46" s="27"/>
      <c r="F46" s="26"/>
      <c r="G46" s="39"/>
      <c r="H46" s="42"/>
    </row>
    <row r="47" spans="1:12" x14ac:dyDescent="0.25">
      <c r="A47" s="26"/>
      <c r="B47" s="39"/>
      <c r="C47" s="39"/>
      <c r="D47" s="72"/>
      <c r="E47" s="27"/>
      <c r="F47" s="26"/>
      <c r="G47" s="39"/>
      <c r="H47" s="43"/>
    </row>
    <row r="48" spans="1:12" x14ac:dyDescent="0.25">
      <c r="A48" s="26"/>
      <c r="B48" s="39"/>
      <c r="C48" s="39"/>
      <c r="D48" s="70"/>
      <c r="E48" s="27"/>
      <c r="F48" s="26"/>
      <c r="G48" s="39"/>
      <c r="H48" s="43"/>
    </row>
    <row r="49" spans="1:10" x14ac:dyDescent="0.25">
      <c r="A49" s="26"/>
      <c r="B49" s="39"/>
      <c r="C49" s="39"/>
      <c r="D49" s="70"/>
      <c r="E49" s="27"/>
      <c r="F49" s="26"/>
      <c r="G49" s="29"/>
      <c r="H49" s="67"/>
    </row>
    <row r="50" spans="1:10" x14ac:dyDescent="0.25">
      <c r="A50" s="26"/>
      <c r="B50" s="39"/>
      <c r="C50" s="39"/>
      <c r="D50" s="72"/>
      <c r="E50" s="27"/>
      <c r="F50" s="26"/>
      <c r="G50" s="39"/>
      <c r="H50" s="68"/>
    </row>
    <row r="51" spans="1:10" x14ac:dyDescent="0.25">
      <c r="A51" s="26"/>
      <c r="B51" s="39"/>
      <c r="C51" s="39"/>
      <c r="D51" s="71"/>
      <c r="E51" s="27"/>
      <c r="F51" s="26"/>
      <c r="G51" s="39"/>
      <c r="H51" s="68"/>
    </row>
    <row r="52" spans="1:10" x14ac:dyDescent="0.25">
      <c r="A52" s="26"/>
      <c r="B52" s="39"/>
      <c r="C52" s="39"/>
      <c r="D52" s="72"/>
      <c r="E52" s="27"/>
      <c r="F52" s="26"/>
      <c r="G52" s="39"/>
      <c r="H52" s="68"/>
    </row>
    <row r="53" spans="1:10" x14ac:dyDescent="0.25">
      <c r="A53" s="26"/>
      <c r="B53" s="39"/>
      <c r="C53" s="39"/>
      <c r="D53" s="72"/>
      <c r="E53" s="27"/>
      <c r="F53" s="26"/>
      <c r="G53" s="39"/>
      <c r="H53" s="68"/>
    </row>
    <row r="54" spans="1:10" x14ac:dyDescent="0.25">
      <c r="A54" s="26"/>
      <c r="B54" s="39"/>
      <c r="C54" s="39"/>
      <c r="D54" s="72"/>
      <c r="E54" s="27"/>
      <c r="F54" s="26"/>
      <c r="G54" s="39"/>
      <c r="H54" s="68"/>
    </row>
    <row r="55" spans="1:10" x14ac:dyDescent="0.25">
      <c r="A55" s="26"/>
      <c r="B55" s="74"/>
      <c r="C55" s="74"/>
      <c r="D55" s="70"/>
      <c r="E55" s="27"/>
      <c r="F55" s="26"/>
      <c r="G55" s="39"/>
      <c r="H55" s="68"/>
    </row>
    <row r="56" spans="1:10" x14ac:dyDescent="0.25">
      <c r="A56" s="26"/>
      <c r="B56" s="39"/>
      <c r="C56" s="39"/>
      <c r="D56" s="70"/>
      <c r="E56" s="27"/>
      <c r="F56" s="26"/>
      <c r="G56" s="39"/>
      <c r="H56" s="30"/>
    </row>
    <row r="57" spans="1:10" x14ac:dyDescent="0.25">
      <c r="A57" s="26"/>
      <c r="B57" s="39"/>
      <c r="C57" s="39"/>
      <c r="D57" s="71"/>
      <c r="E57" s="27"/>
      <c r="F57" s="26"/>
      <c r="G57" s="39"/>
      <c r="H57" s="68"/>
      <c r="J57" s="6"/>
    </row>
    <row r="58" spans="1:10" x14ac:dyDescent="0.25">
      <c r="A58" s="26"/>
      <c r="B58" s="74"/>
      <c r="C58" s="74"/>
      <c r="D58" s="71"/>
      <c r="E58" s="27"/>
      <c r="F58" s="26"/>
      <c r="G58" s="39"/>
      <c r="H58" s="68"/>
    </row>
    <row r="59" spans="1:10" x14ac:dyDescent="0.25">
      <c r="A59" s="26"/>
      <c r="B59" s="39"/>
      <c r="C59" s="39"/>
      <c r="D59" s="70"/>
      <c r="E59" s="27"/>
      <c r="F59" s="26"/>
      <c r="G59" s="29"/>
      <c r="H59" s="31"/>
    </row>
    <row r="60" spans="1:10" x14ac:dyDescent="0.25">
      <c r="A60" s="26"/>
      <c r="B60" s="39"/>
      <c r="C60" s="39"/>
      <c r="D60" s="72"/>
      <c r="E60" s="27"/>
      <c r="F60" s="26"/>
      <c r="G60" s="39"/>
      <c r="H60" s="68"/>
    </row>
    <row r="61" spans="1:10" x14ac:dyDescent="0.25">
      <c r="A61" s="26"/>
      <c r="B61" s="39"/>
      <c r="C61" s="39"/>
      <c r="D61" s="72"/>
      <c r="E61" s="27"/>
      <c r="F61" s="26"/>
      <c r="G61" s="39"/>
      <c r="H61" s="68"/>
    </row>
    <row r="62" spans="1:10" x14ac:dyDescent="0.25">
      <c r="A62" s="26"/>
      <c r="B62" s="39"/>
      <c r="C62" s="39"/>
      <c r="D62" s="72"/>
      <c r="E62" s="27"/>
      <c r="F62" s="26"/>
      <c r="G62" s="39"/>
      <c r="H62" s="68"/>
    </row>
    <row r="63" spans="1:10" x14ac:dyDescent="0.25">
      <c r="A63" s="26"/>
      <c r="B63" s="74"/>
      <c r="C63" s="74"/>
      <c r="D63" s="70"/>
      <c r="E63" s="27"/>
      <c r="F63" s="26"/>
      <c r="G63" s="39"/>
      <c r="H63" s="68"/>
    </row>
    <row r="64" spans="1:10" x14ac:dyDescent="0.25">
      <c r="A64" s="26"/>
      <c r="B64" s="39"/>
      <c r="C64" s="39"/>
      <c r="D64" s="70"/>
      <c r="E64" s="27"/>
      <c r="F64" s="26"/>
      <c r="G64" s="39"/>
      <c r="H64" s="68"/>
    </row>
    <row r="65" spans="1:8" x14ac:dyDescent="0.25">
      <c r="A65" s="26"/>
      <c r="B65" s="39"/>
      <c r="C65" s="39"/>
      <c r="D65" s="71"/>
      <c r="E65" s="27"/>
      <c r="F65" s="26"/>
      <c r="G65" s="29"/>
      <c r="H65" s="31"/>
    </row>
    <row r="66" spans="1:8" x14ac:dyDescent="0.25">
      <c r="A66" s="26"/>
      <c r="B66" s="74"/>
      <c r="C66" s="74"/>
      <c r="D66" s="71"/>
      <c r="E66" s="27"/>
      <c r="F66" s="26"/>
      <c r="G66" s="39"/>
      <c r="H66" s="68"/>
    </row>
    <row r="67" spans="1:8" x14ac:dyDescent="0.25">
      <c r="A67" s="26"/>
      <c r="B67" s="410"/>
      <c r="C67" s="410"/>
      <c r="D67" s="72"/>
      <c r="E67" s="27"/>
      <c r="F67" s="26"/>
      <c r="G67" s="29"/>
      <c r="H67" s="31"/>
    </row>
    <row r="68" spans="1:8" x14ac:dyDescent="0.25">
      <c r="A68" s="26"/>
      <c r="B68" s="410"/>
      <c r="C68" s="410"/>
      <c r="D68" s="72"/>
      <c r="E68" s="27"/>
      <c r="F68" s="26"/>
      <c r="G68" s="32"/>
      <c r="H68" s="31"/>
    </row>
    <row r="69" spans="1:8" x14ac:dyDescent="0.25">
      <c r="A69" s="26"/>
      <c r="B69" s="410"/>
      <c r="C69" s="410"/>
      <c r="D69" s="72"/>
      <c r="E69" s="27"/>
      <c r="F69" s="26"/>
      <c r="G69" s="39"/>
      <c r="H69" s="68"/>
    </row>
    <row r="70" spans="1:8" x14ac:dyDescent="0.25">
      <c r="A70" s="26"/>
      <c r="B70" s="410"/>
      <c r="C70" s="410"/>
      <c r="D70" s="75"/>
      <c r="E70" s="27"/>
      <c r="F70" s="26"/>
      <c r="G70" s="27"/>
      <c r="H70" s="76"/>
    </row>
    <row r="71" spans="1:8" x14ac:dyDescent="0.25">
      <c r="A71" s="26"/>
      <c r="B71" s="410"/>
      <c r="C71" s="410"/>
      <c r="D71" s="75"/>
      <c r="E71" s="27"/>
      <c r="F71" s="26"/>
      <c r="G71" s="39"/>
      <c r="H71" s="68"/>
    </row>
    <row r="72" spans="1:8" x14ac:dyDescent="0.25">
      <c r="A72" s="26"/>
      <c r="B72" s="410"/>
      <c r="C72" s="410"/>
      <c r="D72" s="75"/>
      <c r="E72" s="27"/>
      <c r="F72" s="26"/>
      <c r="G72" s="29"/>
      <c r="H72" s="31"/>
    </row>
    <row r="73" spans="1:8" x14ac:dyDescent="0.25">
      <c r="A73" s="26"/>
      <c r="B73" s="39"/>
      <c r="C73" s="39"/>
      <c r="D73" s="72"/>
      <c r="E73" s="27"/>
      <c r="F73" s="26"/>
      <c r="G73" s="77"/>
      <c r="H73" s="68"/>
    </row>
    <row r="74" spans="1:8" x14ac:dyDescent="0.25">
      <c r="A74" s="26"/>
      <c r="B74" s="39"/>
      <c r="C74" s="39"/>
      <c r="D74" s="71"/>
      <c r="E74" s="27"/>
      <c r="F74" s="26"/>
      <c r="G74" s="29"/>
      <c r="H74" s="31"/>
    </row>
  </sheetData>
  <sheetProtection algorithmName="SHA-512" hashValue="wMaaJw/ed8Fw331nROJ+i1DrFYDjdwBdLGmfqUGw09M6UDakYzglohHNddjbqJtL2ARVLj9cMUiNBDmh8meguA==" saltValue="eyFIDQ/szy5k//nGYNK7aw==" spinCount="100000" sheet="1" objects="1" scenarios="1"/>
  <mergeCells count="40">
    <mergeCell ref="B34:C34"/>
    <mergeCell ref="B6:C6"/>
    <mergeCell ref="A1:H1"/>
    <mergeCell ref="A2:D2"/>
    <mergeCell ref="B3:C3"/>
    <mergeCell ref="B4:C4"/>
    <mergeCell ref="B5:C5"/>
    <mergeCell ref="B21:C21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32:C32"/>
    <mergeCell ref="B22:C22"/>
    <mergeCell ref="B23:C23"/>
    <mergeCell ref="B26:C26"/>
    <mergeCell ref="B33:C33"/>
    <mergeCell ref="B27:C27"/>
    <mergeCell ref="B28:C28"/>
    <mergeCell ref="B29:C29"/>
    <mergeCell ref="B31:C31"/>
    <mergeCell ref="B37:C37"/>
    <mergeCell ref="B35:C35"/>
    <mergeCell ref="B38:C38"/>
    <mergeCell ref="B36:C36"/>
    <mergeCell ref="B71:C71"/>
    <mergeCell ref="B72:C72"/>
    <mergeCell ref="B40:C40"/>
    <mergeCell ref="B41:C41"/>
    <mergeCell ref="B67:C67"/>
    <mergeCell ref="B68:C68"/>
    <mergeCell ref="B69:C69"/>
    <mergeCell ref="B70:C70"/>
  </mergeCells>
  <dataValidations count="3">
    <dataValidation type="list" allowBlank="1" showErrorMessage="1" errorTitle="nicht in Liste" sqref="D42 D15">
      <formula1>Kontingent</formula1>
    </dataValidation>
    <dataValidation type="list" allowBlank="1" showInputMessage="1" showErrorMessage="1" sqref="H48">
      <formula1>Abtriebe_Tag</formula1>
    </dataValidation>
    <dataValidation type="list" allowBlank="1" showInputMessage="1" showErrorMessage="1" sqref="D73">
      <formula1>Flaschengöße</formula1>
    </dataValidation>
  </dataValidations>
  <pageMargins left="0.51181102362204722" right="0.51181102362204722" top="0.39370078740157483" bottom="0.39370078740157483" header="0.31496062992125984" footer="0.31496062992125984"/>
  <pageSetup paperSize="9" scale="80" orientation="landscape" verticalDpi="4294967295" r:id="rId1"/>
  <headerFooter>
    <oddFooter>&amp;L&amp;7Erstellt: LVWO Weinsberg J. Friz&amp;C&amp;7&amp;F&amp;R&amp;7&amp;D</oddFooter>
  </headerFooter>
  <drawing r:id="rId2"/>
  <legacyDrawing r:id="rId3"/>
  <oleObjects>
    <mc:AlternateContent xmlns:mc="http://schemas.openxmlformats.org/markup-compatibility/2006">
      <mc:Choice Requires="x14">
        <oleObject progId="Word.Picture.8" shapeId="37911" r:id="rId4">
          <objectPr defaultSize="0" autoPict="0" r:id="rId5">
            <anchor moveWithCells="1" sizeWithCells="1">
              <from>
                <xdr:col>6</xdr:col>
                <xdr:colOff>1684020</xdr:colOff>
                <xdr:row>1</xdr:row>
                <xdr:rowOff>99060</xdr:rowOff>
              </from>
              <to>
                <xdr:col>6</xdr:col>
                <xdr:colOff>2369820</xdr:colOff>
                <xdr:row>4</xdr:row>
                <xdr:rowOff>106680</xdr:rowOff>
              </to>
            </anchor>
          </objectPr>
        </oleObject>
      </mc:Choice>
      <mc:Fallback>
        <oleObject progId="Word.Picture.8" shapeId="37911" r:id="rId4"/>
      </mc:Fallback>
    </mc:AlternateContent>
  </oleObjec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0"/>
  <sheetViews>
    <sheetView zoomScale="75" zoomScaleNormal="75" workbookViewId="0">
      <selection activeCell="L17" sqref="L17"/>
    </sheetView>
  </sheetViews>
  <sheetFormatPr baseColWidth="10" defaultRowHeight="13.8" x14ac:dyDescent="0.25"/>
  <cols>
    <col min="1" max="1" width="11.69921875" style="108" customWidth="1"/>
    <col min="2" max="2" width="3.59765625" style="108" customWidth="1"/>
    <col min="3" max="11" width="11.19921875" style="108" customWidth="1"/>
    <col min="12" max="15" width="9.19921875" style="108" customWidth="1"/>
    <col min="16" max="17" width="7.59765625" style="108" customWidth="1"/>
    <col min="18" max="256" width="11.19921875" style="108"/>
    <col min="257" max="257" width="11.69921875" style="108" customWidth="1"/>
    <col min="258" max="258" width="14.09765625" style="108" customWidth="1"/>
    <col min="259" max="259" width="5.19921875" style="108" customWidth="1"/>
    <col min="260" max="260" width="7.59765625" style="108" customWidth="1"/>
    <col min="261" max="261" width="11.3984375" style="108" customWidth="1"/>
    <col min="262" max="262" width="13.69921875" style="108" customWidth="1"/>
    <col min="263" max="263" width="13.8984375" style="108" customWidth="1"/>
    <col min="264" max="512" width="11.19921875" style="108"/>
    <col min="513" max="513" width="11.69921875" style="108" customWidth="1"/>
    <col min="514" max="514" width="14.09765625" style="108" customWidth="1"/>
    <col min="515" max="515" width="5.19921875" style="108" customWidth="1"/>
    <col min="516" max="516" width="7.59765625" style="108" customWidth="1"/>
    <col min="517" max="517" width="11.3984375" style="108" customWidth="1"/>
    <col min="518" max="518" width="13.69921875" style="108" customWidth="1"/>
    <col min="519" max="519" width="13.8984375" style="108" customWidth="1"/>
    <col min="520" max="768" width="11.19921875" style="108"/>
    <col min="769" max="769" width="11.69921875" style="108" customWidth="1"/>
    <col min="770" max="770" width="14.09765625" style="108" customWidth="1"/>
    <col min="771" max="771" width="5.19921875" style="108" customWidth="1"/>
    <col min="772" max="772" width="7.59765625" style="108" customWidth="1"/>
    <col min="773" max="773" width="11.3984375" style="108" customWidth="1"/>
    <col min="774" max="774" width="13.69921875" style="108" customWidth="1"/>
    <col min="775" max="775" width="13.8984375" style="108" customWidth="1"/>
    <col min="776" max="1024" width="11.19921875" style="108"/>
    <col min="1025" max="1025" width="11.69921875" style="108" customWidth="1"/>
    <col min="1026" max="1026" width="14.09765625" style="108" customWidth="1"/>
    <col min="1027" max="1027" width="5.19921875" style="108" customWidth="1"/>
    <col min="1028" max="1028" width="7.59765625" style="108" customWidth="1"/>
    <col min="1029" max="1029" width="11.3984375" style="108" customWidth="1"/>
    <col min="1030" max="1030" width="13.69921875" style="108" customWidth="1"/>
    <col min="1031" max="1031" width="13.8984375" style="108" customWidth="1"/>
    <col min="1032" max="1280" width="11.19921875" style="108"/>
    <col min="1281" max="1281" width="11.69921875" style="108" customWidth="1"/>
    <col min="1282" max="1282" width="14.09765625" style="108" customWidth="1"/>
    <col min="1283" max="1283" width="5.19921875" style="108" customWidth="1"/>
    <col min="1284" max="1284" width="7.59765625" style="108" customWidth="1"/>
    <col min="1285" max="1285" width="11.3984375" style="108" customWidth="1"/>
    <col min="1286" max="1286" width="13.69921875" style="108" customWidth="1"/>
    <col min="1287" max="1287" width="13.8984375" style="108" customWidth="1"/>
    <col min="1288" max="1536" width="11.19921875" style="108"/>
    <col min="1537" max="1537" width="11.69921875" style="108" customWidth="1"/>
    <col min="1538" max="1538" width="14.09765625" style="108" customWidth="1"/>
    <col min="1539" max="1539" width="5.19921875" style="108" customWidth="1"/>
    <col min="1540" max="1540" width="7.59765625" style="108" customWidth="1"/>
    <col min="1541" max="1541" width="11.3984375" style="108" customWidth="1"/>
    <col min="1542" max="1542" width="13.69921875" style="108" customWidth="1"/>
    <col min="1543" max="1543" width="13.8984375" style="108" customWidth="1"/>
    <col min="1544" max="1792" width="11.19921875" style="108"/>
    <col min="1793" max="1793" width="11.69921875" style="108" customWidth="1"/>
    <col min="1794" max="1794" width="14.09765625" style="108" customWidth="1"/>
    <col min="1795" max="1795" width="5.19921875" style="108" customWidth="1"/>
    <col min="1796" max="1796" width="7.59765625" style="108" customWidth="1"/>
    <col min="1797" max="1797" width="11.3984375" style="108" customWidth="1"/>
    <col min="1798" max="1798" width="13.69921875" style="108" customWidth="1"/>
    <col min="1799" max="1799" width="13.8984375" style="108" customWidth="1"/>
    <col min="1800" max="2048" width="11.19921875" style="108"/>
    <col min="2049" max="2049" width="11.69921875" style="108" customWidth="1"/>
    <col min="2050" max="2050" width="14.09765625" style="108" customWidth="1"/>
    <col min="2051" max="2051" width="5.19921875" style="108" customWidth="1"/>
    <col min="2052" max="2052" width="7.59765625" style="108" customWidth="1"/>
    <col min="2053" max="2053" width="11.3984375" style="108" customWidth="1"/>
    <col min="2054" max="2054" width="13.69921875" style="108" customWidth="1"/>
    <col min="2055" max="2055" width="13.8984375" style="108" customWidth="1"/>
    <col min="2056" max="2304" width="11.19921875" style="108"/>
    <col min="2305" max="2305" width="11.69921875" style="108" customWidth="1"/>
    <col min="2306" max="2306" width="14.09765625" style="108" customWidth="1"/>
    <col min="2307" max="2307" width="5.19921875" style="108" customWidth="1"/>
    <col min="2308" max="2308" width="7.59765625" style="108" customWidth="1"/>
    <col min="2309" max="2309" width="11.3984375" style="108" customWidth="1"/>
    <col min="2310" max="2310" width="13.69921875" style="108" customWidth="1"/>
    <col min="2311" max="2311" width="13.8984375" style="108" customWidth="1"/>
    <col min="2312" max="2560" width="11.19921875" style="108"/>
    <col min="2561" max="2561" width="11.69921875" style="108" customWidth="1"/>
    <col min="2562" max="2562" width="14.09765625" style="108" customWidth="1"/>
    <col min="2563" max="2563" width="5.19921875" style="108" customWidth="1"/>
    <col min="2564" max="2564" width="7.59765625" style="108" customWidth="1"/>
    <col min="2565" max="2565" width="11.3984375" style="108" customWidth="1"/>
    <col min="2566" max="2566" width="13.69921875" style="108" customWidth="1"/>
    <col min="2567" max="2567" width="13.8984375" style="108" customWidth="1"/>
    <col min="2568" max="2816" width="11.19921875" style="108"/>
    <col min="2817" max="2817" width="11.69921875" style="108" customWidth="1"/>
    <col min="2818" max="2818" width="14.09765625" style="108" customWidth="1"/>
    <col min="2819" max="2819" width="5.19921875" style="108" customWidth="1"/>
    <col min="2820" max="2820" width="7.59765625" style="108" customWidth="1"/>
    <col min="2821" max="2821" width="11.3984375" style="108" customWidth="1"/>
    <col min="2822" max="2822" width="13.69921875" style="108" customWidth="1"/>
    <col min="2823" max="2823" width="13.8984375" style="108" customWidth="1"/>
    <col min="2824" max="3072" width="11.19921875" style="108"/>
    <col min="3073" max="3073" width="11.69921875" style="108" customWidth="1"/>
    <col min="3074" max="3074" width="14.09765625" style="108" customWidth="1"/>
    <col min="3075" max="3075" width="5.19921875" style="108" customWidth="1"/>
    <col min="3076" max="3076" width="7.59765625" style="108" customWidth="1"/>
    <col min="3077" max="3077" width="11.3984375" style="108" customWidth="1"/>
    <col min="3078" max="3078" width="13.69921875" style="108" customWidth="1"/>
    <col min="3079" max="3079" width="13.8984375" style="108" customWidth="1"/>
    <col min="3080" max="3328" width="11.19921875" style="108"/>
    <col min="3329" max="3329" width="11.69921875" style="108" customWidth="1"/>
    <col min="3330" max="3330" width="14.09765625" style="108" customWidth="1"/>
    <col min="3331" max="3331" width="5.19921875" style="108" customWidth="1"/>
    <col min="3332" max="3332" width="7.59765625" style="108" customWidth="1"/>
    <col min="3333" max="3333" width="11.3984375" style="108" customWidth="1"/>
    <col min="3334" max="3334" width="13.69921875" style="108" customWidth="1"/>
    <col min="3335" max="3335" width="13.8984375" style="108" customWidth="1"/>
    <col min="3336" max="3584" width="11.19921875" style="108"/>
    <col min="3585" max="3585" width="11.69921875" style="108" customWidth="1"/>
    <col min="3586" max="3586" width="14.09765625" style="108" customWidth="1"/>
    <col min="3587" max="3587" width="5.19921875" style="108" customWidth="1"/>
    <col min="3588" max="3588" width="7.59765625" style="108" customWidth="1"/>
    <col min="3589" max="3589" width="11.3984375" style="108" customWidth="1"/>
    <col min="3590" max="3590" width="13.69921875" style="108" customWidth="1"/>
    <col min="3591" max="3591" width="13.8984375" style="108" customWidth="1"/>
    <col min="3592" max="3840" width="11.19921875" style="108"/>
    <col min="3841" max="3841" width="11.69921875" style="108" customWidth="1"/>
    <col min="3842" max="3842" width="14.09765625" style="108" customWidth="1"/>
    <col min="3843" max="3843" width="5.19921875" style="108" customWidth="1"/>
    <col min="3844" max="3844" width="7.59765625" style="108" customWidth="1"/>
    <col min="3845" max="3845" width="11.3984375" style="108" customWidth="1"/>
    <col min="3846" max="3846" width="13.69921875" style="108" customWidth="1"/>
    <col min="3847" max="3847" width="13.8984375" style="108" customWidth="1"/>
    <col min="3848" max="4096" width="11.19921875" style="108"/>
    <col min="4097" max="4097" width="11.69921875" style="108" customWidth="1"/>
    <col min="4098" max="4098" width="14.09765625" style="108" customWidth="1"/>
    <col min="4099" max="4099" width="5.19921875" style="108" customWidth="1"/>
    <col min="4100" max="4100" width="7.59765625" style="108" customWidth="1"/>
    <col min="4101" max="4101" width="11.3984375" style="108" customWidth="1"/>
    <col min="4102" max="4102" width="13.69921875" style="108" customWidth="1"/>
    <col min="4103" max="4103" width="13.8984375" style="108" customWidth="1"/>
    <col min="4104" max="4352" width="11.19921875" style="108"/>
    <col min="4353" max="4353" width="11.69921875" style="108" customWidth="1"/>
    <col min="4354" max="4354" width="14.09765625" style="108" customWidth="1"/>
    <col min="4355" max="4355" width="5.19921875" style="108" customWidth="1"/>
    <col min="4356" max="4356" width="7.59765625" style="108" customWidth="1"/>
    <col min="4357" max="4357" width="11.3984375" style="108" customWidth="1"/>
    <col min="4358" max="4358" width="13.69921875" style="108" customWidth="1"/>
    <col min="4359" max="4359" width="13.8984375" style="108" customWidth="1"/>
    <col min="4360" max="4608" width="11.19921875" style="108"/>
    <col min="4609" max="4609" width="11.69921875" style="108" customWidth="1"/>
    <col min="4610" max="4610" width="14.09765625" style="108" customWidth="1"/>
    <col min="4611" max="4611" width="5.19921875" style="108" customWidth="1"/>
    <col min="4612" max="4612" width="7.59765625" style="108" customWidth="1"/>
    <col min="4613" max="4613" width="11.3984375" style="108" customWidth="1"/>
    <col min="4614" max="4614" width="13.69921875" style="108" customWidth="1"/>
    <col min="4615" max="4615" width="13.8984375" style="108" customWidth="1"/>
    <col min="4616" max="4864" width="11.19921875" style="108"/>
    <col min="4865" max="4865" width="11.69921875" style="108" customWidth="1"/>
    <col min="4866" max="4866" width="14.09765625" style="108" customWidth="1"/>
    <col min="4867" max="4867" width="5.19921875" style="108" customWidth="1"/>
    <col min="4868" max="4868" width="7.59765625" style="108" customWidth="1"/>
    <col min="4869" max="4869" width="11.3984375" style="108" customWidth="1"/>
    <col min="4870" max="4870" width="13.69921875" style="108" customWidth="1"/>
    <col min="4871" max="4871" width="13.8984375" style="108" customWidth="1"/>
    <col min="4872" max="5120" width="11.19921875" style="108"/>
    <col min="5121" max="5121" width="11.69921875" style="108" customWidth="1"/>
    <col min="5122" max="5122" width="14.09765625" style="108" customWidth="1"/>
    <col min="5123" max="5123" width="5.19921875" style="108" customWidth="1"/>
    <col min="5124" max="5124" width="7.59765625" style="108" customWidth="1"/>
    <col min="5125" max="5125" width="11.3984375" style="108" customWidth="1"/>
    <col min="5126" max="5126" width="13.69921875" style="108" customWidth="1"/>
    <col min="5127" max="5127" width="13.8984375" style="108" customWidth="1"/>
    <col min="5128" max="5376" width="11.19921875" style="108"/>
    <col min="5377" max="5377" width="11.69921875" style="108" customWidth="1"/>
    <col min="5378" max="5378" width="14.09765625" style="108" customWidth="1"/>
    <col min="5379" max="5379" width="5.19921875" style="108" customWidth="1"/>
    <col min="5380" max="5380" width="7.59765625" style="108" customWidth="1"/>
    <col min="5381" max="5381" width="11.3984375" style="108" customWidth="1"/>
    <col min="5382" max="5382" width="13.69921875" style="108" customWidth="1"/>
    <col min="5383" max="5383" width="13.8984375" style="108" customWidth="1"/>
    <col min="5384" max="5632" width="11.19921875" style="108"/>
    <col min="5633" max="5633" width="11.69921875" style="108" customWidth="1"/>
    <col min="5634" max="5634" width="14.09765625" style="108" customWidth="1"/>
    <col min="5635" max="5635" width="5.19921875" style="108" customWidth="1"/>
    <col min="5636" max="5636" width="7.59765625" style="108" customWidth="1"/>
    <col min="5637" max="5637" width="11.3984375" style="108" customWidth="1"/>
    <col min="5638" max="5638" width="13.69921875" style="108" customWidth="1"/>
    <col min="5639" max="5639" width="13.8984375" style="108" customWidth="1"/>
    <col min="5640" max="5888" width="11.19921875" style="108"/>
    <col min="5889" max="5889" width="11.69921875" style="108" customWidth="1"/>
    <col min="5890" max="5890" width="14.09765625" style="108" customWidth="1"/>
    <col min="5891" max="5891" width="5.19921875" style="108" customWidth="1"/>
    <col min="5892" max="5892" width="7.59765625" style="108" customWidth="1"/>
    <col min="5893" max="5893" width="11.3984375" style="108" customWidth="1"/>
    <col min="5894" max="5894" width="13.69921875" style="108" customWidth="1"/>
    <col min="5895" max="5895" width="13.8984375" style="108" customWidth="1"/>
    <col min="5896" max="6144" width="11.19921875" style="108"/>
    <col min="6145" max="6145" width="11.69921875" style="108" customWidth="1"/>
    <col min="6146" max="6146" width="14.09765625" style="108" customWidth="1"/>
    <col min="6147" max="6147" width="5.19921875" style="108" customWidth="1"/>
    <col min="6148" max="6148" width="7.59765625" style="108" customWidth="1"/>
    <col min="6149" max="6149" width="11.3984375" style="108" customWidth="1"/>
    <col min="6150" max="6150" width="13.69921875" style="108" customWidth="1"/>
    <col min="6151" max="6151" width="13.8984375" style="108" customWidth="1"/>
    <col min="6152" max="6400" width="11.19921875" style="108"/>
    <col min="6401" max="6401" width="11.69921875" style="108" customWidth="1"/>
    <col min="6402" max="6402" width="14.09765625" style="108" customWidth="1"/>
    <col min="6403" max="6403" width="5.19921875" style="108" customWidth="1"/>
    <col min="6404" max="6404" width="7.59765625" style="108" customWidth="1"/>
    <col min="6405" max="6405" width="11.3984375" style="108" customWidth="1"/>
    <col min="6406" max="6406" width="13.69921875" style="108" customWidth="1"/>
    <col min="6407" max="6407" width="13.8984375" style="108" customWidth="1"/>
    <col min="6408" max="6656" width="11.19921875" style="108"/>
    <col min="6657" max="6657" width="11.69921875" style="108" customWidth="1"/>
    <col min="6658" max="6658" width="14.09765625" style="108" customWidth="1"/>
    <col min="6659" max="6659" width="5.19921875" style="108" customWidth="1"/>
    <col min="6660" max="6660" width="7.59765625" style="108" customWidth="1"/>
    <col min="6661" max="6661" width="11.3984375" style="108" customWidth="1"/>
    <col min="6662" max="6662" width="13.69921875" style="108" customWidth="1"/>
    <col min="6663" max="6663" width="13.8984375" style="108" customWidth="1"/>
    <col min="6664" max="6912" width="11.19921875" style="108"/>
    <col min="6913" max="6913" width="11.69921875" style="108" customWidth="1"/>
    <col min="6914" max="6914" width="14.09765625" style="108" customWidth="1"/>
    <col min="6915" max="6915" width="5.19921875" style="108" customWidth="1"/>
    <col min="6916" max="6916" width="7.59765625" style="108" customWidth="1"/>
    <col min="6917" max="6917" width="11.3984375" style="108" customWidth="1"/>
    <col min="6918" max="6918" width="13.69921875" style="108" customWidth="1"/>
    <col min="6919" max="6919" width="13.8984375" style="108" customWidth="1"/>
    <col min="6920" max="7168" width="11.19921875" style="108"/>
    <col min="7169" max="7169" width="11.69921875" style="108" customWidth="1"/>
    <col min="7170" max="7170" width="14.09765625" style="108" customWidth="1"/>
    <col min="7171" max="7171" width="5.19921875" style="108" customWidth="1"/>
    <col min="7172" max="7172" width="7.59765625" style="108" customWidth="1"/>
    <col min="7173" max="7173" width="11.3984375" style="108" customWidth="1"/>
    <col min="7174" max="7174" width="13.69921875" style="108" customWidth="1"/>
    <col min="7175" max="7175" width="13.8984375" style="108" customWidth="1"/>
    <col min="7176" max="7424" width="11.19921875" style="108"/>
    <col min="7425" max="7425" width="11.69921875" style="108" customWidth="1"/>
    <col min="7426" max="7426" width="14.09765625" style="108" customWidth="1"/>
    <col min="7427" max="7427" width="5.19921875" style="108" customWidth="1"/>
    <col min="7428" max="7428" width="7.59765625" style="108" customWidth="1"/>
    <col min="7429" max="7429" width="11.3984375" style="108" customWidth="1"/>
    <col min="7430" max="7430" width="13.69921875" style="108" customWidth="1"/>
    <col min="7431" max="7431" width="13.8984375" style="108" customWidth="1"/>
    <col min="7432" max="7680" width="11.19921875" style="108"/>
    <col min="7681" max="7681" width="11.69921875" style="108" customWidth="1"/>
    <col min="7682" max="7682" width="14.09765625" style="108" customWidth="1"/>
    <col min="7683" max="7683" width="5.19921875" style="108" customWidth="1"/>
    <col min="7684" max="7684" width="7.59765625" style="108" customWidth="1"/>
    <col min="7685" max="7685" width="11.3984375" style="108" customWidth="1"/>
    <col min="7686" max="7686" width="13.69921875" style="108" customWidth="1"/>
    <col min="7687" max="7687" width="13.8984375" style="108" customWidth="1"/>
    <col min="7688" max="7936" width="11.19921875" style="108"/>
    <col min="7937" max="7937" width="11.69921875" style="108" customWidth="1"/>
    <col min="7938" max="7938" width="14.09765625" style="108" customWidth="1"/>
    <col min="7939" max="7939" width="5.19921875" style="108" customWidth="1"/>
    <col min="7940" max="7940" width="7.59765625" style="108" customWidth="1"/>
    <col min="7941" max="7941" width="11.3984375" style="108" customWidth="1"/>
    <col min="7942" max="7942" width="13.69921875" style="108" customWidth="1"/>
    <col min="7943" max="7943" width="13.8984375" style="108" customWidth="1"/>
    <col min="7944" max="8192" width="11.19921875" style="108"/>
    <col min="8193" max="8193" width="11.69921875" style="108" customWidth="1"/>
    <col min="8194" max="8194" width="14.09765625" style="108" customWidth="1"/>
    <col min="8195" max="8195" width="5.19921875" style="108" customWidth="1"/>
    <col min="8196" max="8196" width="7.59765625" style="108" customWidth="1"/>
    <col min="8197" max="8197" width="11.3984375" style="108" customWidth="1"/>
    <col min="8198" max="8198" width="13.69921875" style="108" customWidth="1"/>
    <col min="8199" max="8199" width="13.8984375" style="108" customWidth="1"/>
    <col min="8200" max="8448" width="11.19921875" style="108"/>
    <col min="8449" max="8449" width="11.69921875" style="108" customWidth="1"/>
    <col min="8450" max="8450" width="14.09765625" style="108" customWidth="1"/>
    <col min="8451" max="8451" width="5.19921875" style="108" customWidth="1"/>
    <col min="8452" max="8452" width="7.59765625" style="108" customWidth="1"/>
    <col min="8453" max="8453" width="11.3984375" style="108" customWidth="1"/>
    <col min="8454" max="8454" width="13.69921875" style="108" customWidth="1"/>
    <col min="8455" max="8455" width="13.8984375" style="108" customWidth="1"/>
    <col min="8456" max="8704" width="11.19921875" style="108"/>
    <col min="8705" max="8705" width="11.69921875" style="108" customWidth="1"/>
    <col min="8706" max="8706" width="14.09765625" style="108" customWidth="1"/>
    <col min="8707" max="8707" width="5.19921875" style="108" customWidth="1"/>
    <col min="8708" max="8708" width="7.59765625" style="108" customWidth="1"/>
    <col min="8709" max="8709" width="11.3984375" style="108" customWidth="1"/>
    <col min="8710" max="8710" width="13.69921875" style="108" customWidth="1"/>
    <col min="8711" max="8711" width="13.8984375" style="108" customWidth="1"/>
    <col min="8712" max="8960" width="11.19921875" style="108"/>
    <col min="8961" max="8961" width="11.69921875" style="108" customWidth="1"/>
    <col min="8962" max="8962" width="14.09765625" style="108" customWidth="1"/>
    <col min="8963" max="8963" width="5.19921875" style="108" customWidth="1"/>
    <col min="8964" max="8964" width="7.59765625" style="108" customWidth="1"/>
    <col min="8965" max="8965" width="11.3984375" style="108" customWidth="1"/>
    <col min="8966" max="8966" width="13.69921875" style="108" customWidth="1"/>
    <col min="8967" max="8967" width="13.8984375" style="108" customWidth="1"/>
    <col min="8968" max="9216" width="11.19921875" style="108"/>
    <col min="9217" max="9217" width="11.69921875" style="108" customWidth="1"/>
    <col min="9218" max="9218" width="14.09765625" style="108" customWidth="1"/>
    <col min="9219" max="9219" width="5.19921875" style="108" customWidth="1"/>
    <col min="9220" max="9220" width="7.59765625" style="108" customWidth="1"/>
    <col min="9221" max="9221" width="11.3984375" style="108" customWidth="1"/>
    <col min="9222" max="9222" width="13.69921875" style="108" customWidth="1"/>
    <col min="9223" max="9223" width="13.8984375" style="108" customWidth="1"/>
    <col min="9224" max="9472" width="11.19921875" style="108"/>
    <col min="9473" max="9473" width="11.69921875" style="108" customWidth="1"/>
    <col min="9474" max="9474" width="14.09765625" style="108" customWidth="1"/>
    <col min="9475" max="9475" width="5.19921875" style="108" customWidth="1"/>
    <col min="9476" max="9476" width="7.59765625" style="108" customWidth="1"/>
    <col min="9477" max="9477" width="11.3984375" style="108" customWidth="1"/>
    <col min="9478" max="9478" width="13.69921875" style="108" customWidth="1"/>
    <col min="9479" max="9479" width="13.8984375" style="108" customWidth="1"/>
    <col min="9480" max="9728" width="11.19921875" style="108"/>
    <col min="9729" max="9729" width="11.69921875" style="108" customWidth="1"/>
    <col min="9730" max="9730" width="14.09765625" style="108" customWidth="1"/>
    <col min="9731" max="9731" width="5.19921875" style="108" customWidth="1"/>
    <col min="9732" max="9732" width="7.59765625" style="108" customWidth="1"/>
    <col min="9733" max="9733" width="11.3984375" style="108" customWidth="1"/>
    <col min="9734" max="9734" width="13.69921875" style="108" customWidth="1"/>
    <col min="9735" max="9735" width="13.8984375" style="108" customWidth="1"/>
    <col min="9736" max="9984" width="11.19921875" style="108"/>
    <col min="9985" max="9985" width="11.69921875" style="108" customWidth="1"/>
    <col min="9986" max="9986" width="14.09765625" style="108" customWidth="1"/>
    <col min="9987" max="9987" width="5.19921875" style="108" customWidth="1"/>
    <col min="9988" max="9988" width="7.59765625" style="108" customWidth="1"/>
    <col min="9989" max="9989" width="11.3984375" style="108" customWidth="1"/>
    <col min="9990" max="9990" width="13.69921875" style="108" customWidth="1"/>
    <col min="9991" max="9991" width="13.8984375" style="108" customWidth="1"/>
    <col min="9992" max="10240" width="11.19921875" style="108"/>
    <col min="10241" max="10241" width="11.69921875" style="108" customWidth="1"/>
    <col min="10242" max="10242" width="14.09765625" style="108" customWidth="1"/>
    <col min="10243" max="10243" width="5.19921875" style="108" customWidth="1"/>
    <col min="10244" max="10244" width="7.59765625" style="108" customWidth="1"/>
    <col min="10245" max="10245" width="11.3984375" style="108" customWidth="1"/>
    <col min="10246" max="10246" width="13.69921875" style="108" customWidth="1"/>
    <col min="10247" max="10247" width="13.8984375" style="108" customWidth="1"/>
    <col min="10248" max="10496" width="11.19921875" style="108"/>
    <col min="10497" max="10497" width="11.69921875" style="108" customWidth="1"/>
    <col min="10498" max="10498" width="14.09765625" style="108" customWidth="1"/>
    <col min="10499" max="10499" width="5.19921875" style="108" customWidth="1"/>
    <col min="10500" max="10500" width="7.59765625" style="108" customWidth="1"/>
    <col min="10501" max="10501" width="11.3984375" style="108" customWidth="1"/>
    <col min="10502" max="10502" width="13.69921875" style="108" customWidth="1"/>
    <col min="10503" max="10503" width="13.8984375" style="108" customWidth="1"/>
    <col min="10504" max="10752" width="11.19921875" style="108"/>
    <col min="10753" max="10753" width="11.69921875" style="108" customWidth="1"/>
    <col min="10754" max="10754" width="14.09765625" style="108" customWidth="1"/>
    <col min="10755" max="10755" width="5.19921875" style="108" customWidth="1"/>
    <col min="10756" max="10756" width="7.59765625" style="108" customWidth="1"/>
    <col min="10757" max="10757" width="11.3984375" style="108" customWidth="1"/>
    <col min="10758" max="10758" width="13.69921875" style="108" customWidth="1"/>
    <col min="10759" max="10759" width="13.8984375" style="108" customWidth="1"/>
    <col min="10760" max="11008" width="11.19921875" style="108"/>
    <col min="11009" max="11009" width="11.69921875" style="108" customWidth="1"/>
    <col min="11010" max="11010" width="14.09765625" style="108" customWidth="1"/>
    <col min="11011" max="11011" width="5.19921875" style="108" customWidth="1"/>
    <col min="11012" max="11012" width="7.59765625" style="108" customWidth="1"/>
    <col min="11013" max="11013" width="11.3984375" style="108" customWidth="1"/>
    <col min="11014" max="11014" width="13.69921875" style="108" customWidth="1"/>
    <col min="11015" max="11015" width="13.8984375" style="108" customWidth="1"/>
    <col min="11016" max="11264" width="11.19921875" style="108"/>
    <col min="11265" max="11265" width="11.69921875" style="108" customWidth="1"/>
    <col min="11266" max="11266" width="14.09765625" style="108" customWidth="1"/>
    <col min="11267" max="11267" width="5.19921875" style="108" customWidth="1"/>
    <col min="11268" max="11268" width="7.59765625" style="108" customWidth="1"/>
    <col min="11269" max="11269" width="11.3984375" style="108" customWidth="1"/>
    <col min="11270" max="11270" width="13.69921875" style="108" customWidth="1"/>
    <col min="11271" max="11271" width="13.8984375" style="108" customWidth="1"/>
    <col min="11272" max="11520" width="11.19921875" style="108"/>
    <col min="11521" max="11521" width="11.69921875" style="108" customWidth="1"/>
    <col min="11522" max="11522" width="14.09765625" style="108" customWidth="1"/>
    <col min="11523" max="11523" width="5.19921875" style="108" customWidth="1"/>
    <col min="11524" max="11524" width="7.59765625" style="108" customWidth="1"/>
    <col min="11525" max="11525" width="11.3984375" style="108" customWidth="1"/>
    <col min="11526" max="11526" width="13.69921875" style="108" customWidth="1"/>
    <col min="11527" max="11527" width="13.8984375" style="108" customWidth="1"/>
    <col min="11528" max="11776" width="11.19921875" style="108"/>
    <col min="11777" max="11777" width="11.69921875" style="108" customWidth="1"/>
    <col min="11778" max="11778" width="14.09765625" style="108" customWidth="1"/>
    <col min="11779" max="11779" width="5.19921875" style="108" customWidth="1"/>
    <col min="11780" max="11780" width="7.59765625" style="108" customWidth="1"/>
    <col min="11781" max="11781" width="11.3984375" style="108" customWidth="1"/>
    <col min="11782" max="11782" width="13.69921875" style="108" customWidth="1"/>
    <col min="11783" max="11783" width="13.8984375" style="108" customWidth="1"/>
    <col min="11784" max="12032" width="11.19921875" style="108"/>
    <col min="12033" max="12033" width="11.69921875" style="108" customWidth="1"/>
    <col min="12034" max="12034" width="14.09765625" style="108" customWidth="1"/>
    <col min="12035" max="12035" width="5.19921875" style="108" customWidth="1"/>
    <col min="12036" max="12036" width="7.59765625" style="108" customWidth="1"/>
    <col min="12037" max="12037" width="11.3984375" style="108" customWidth="1"/>
    <col min="12038" max="12038" width="13.69921875" style="108" customWidth="1"/>
    <col min="12039" max="12039" width="13.8984375" style="108" customWidth="1"/>
    <col min="12040" max="12288" width="11.19921875" style="108"/>
    <col min="12289" max="12289" width="11.69921875" style="108" customWidth="1"/>
    <col min="12290" max="12290" width="14.09765625" style="108" customWidth="1"/>
    <col min="12291" max="12291" width="5.19921875" style="108" customWidth="1"/>
    <col min="12292" max="12292" width="7.59765625" style="108" customWidth="1"/>
    <col min="12293" max="12293" width="11.3984375" style="108" customWidth="1"/>
    <col min="12294" max="12294" width="13.69921875" style="108" customWidth="1"/>
    <col min="12295" max="12295" width="13.8984375" style="108" customWidth="1"/>
    <col min="12296" max="12544" width="11.19921875" style="108"/>
    <col min="12545" max="12545" width="11.69921875" style="108" customWidth="1"/>
    <col min="12546" max="12546" width="14.09765625" style="108" customWidth="1"/>
    <col min="12547" max="12547" width="5.19921875" style="108" customWidth="1"/>
    <col min="12548" max="12548" width="7.59765625" style="108" customWidth="1"/>
    <col min="12549" max="12549" width="11.3984375" style="108" customWidth="1"/>
    <col min="12550" max="12550" width="13.69921875" style="108" customWidth="1"/>
    <col min="12551" max="12551" width="13.8984375" style="108" customWidth="1"/>
    <col min="12552" max="12800" width="11.19921875" style="108"/>
    <col min="12801" max="12801" width="11.69921875" style="108" customWidth="1"/>
    <col min="12802" max="12802" width="14.09765625" style="108" customWidth="1"/>
    <col min="12803" max="12803" width="5.19921875" style="108" customWidth="1"/>
    <col min="12804" max="12804" width="7.59765625" style="108" customWidth="1"/>
    <col min="12805" max="12805" width="11.3984375" style="108" customWidth="1"/>
    <col min="12806" max="12806" width="13.69921875" style="108" customWidth="1"/>
    <col min="12807" max="12807" width="13.8984375" style="108" customWidth="1"/>
    <col min="12808" max="13056" width="11.19921875" style="108"/>
    <col min="13057" max="13057" width="11.69921875" style="108" customWidth="1"/>
    <col min="13058" max="13058" width="14.09765625" style="108" customWidth="1"/>
    <col min="13059" max="13059" width="5.19921875" style="108" customWidth="1"/>
    <col min="13060" max="13060" width="7.59765625" style="108" customWidth="1"/>
    <col min="13061" max="13061" width="11.3984375" style="108" customWidth="1"/>
    <col min="13062" max="13062" width="13.69921875" style="108" customWidth="1"/>
    <col min="13063" max="13063" width="13.8984375" style="108" customWidth="1"/>
    <col min="13064" max="13312" width="11.19921875" style="108"/>
    <col min="13313" max="13313" width="11.69921875" style="108" customWidth="1"/>
    <col min="13314" max="13314" width="14.09765625" style="108" customWidth="1"/>
    <col min="13315" max="13315" width="5.19921875" style="108" customWidth="1"/>
    <col min="13316" max="13316" width="7.59765625" style="108" customWidth="1"/>
    <col min="13317" max="13317" width="11.3984375" style="108" customWidth="1"/>
    <col min="13318" max="13318" width="13.69921875" style="108" customWidth="1"/>
    <col min="13319" max="13319" width="13.8984375" style="108" customWidth="1"/>
    <col min="13320" max="13568" width="11.19921875" style="108"/>
    <col min="13569" max="13569" width="11.69921875" style="108" customWidth="1"/>
    <col min="13570" max="13570" width="14.09765625" style="108" customWidth="1"/>
    <col min="13571" max="13571" width="5.19921875" style="108" customWidth="1"/>
    <col min="13572" max="13572" width="7.59765625" style="108" customWidth="1"/>
    <col min="13573" max="13573" width="11.3984375" style="108" customWidth="1"/>
    <col min="13574" max="13574" width="13.69921875" style="108" customWidth="1"/>
    <col min="13575" max="13575" width="13.8984375" style="108" customWidth="1"/>
    <col min="13576" max="13824" width="11.19921875" style="108"/>
    <col min="13825" max="13825" width="11.69921875" style="108" customWidth="1"/>
    <col min="13826" max="13826" width="14.09765625" style="108" customWidth="1"/>
    <col min="13827" max="13827" width="5.19921875" style="108" customWidth="1"/>
    <col min="13828" max="13828" width="7.59765625" style="108" customWidth="1"/>
    <col min="13829" max="13829" width="11.3984375" style="108" customWidth="1"/>
    <col min="13830" max="13830" width="13.69921875" style="108" customWidth="1"/>
    <col min="13831" max="13831" width="13.8984375" style="108" customWidth="1"/>
    <col min="13832" max="14080" width="11.19921875" style="108"/>
    <col min="14081" max="14081" width="11.69921875" style="108" customWidth="1"/>
    <col min="14082" max="14082" width="14.09765625" style="108" customWidth="1"/>
    <col min="14083" max="14083" width="5.19921875" style="108" customWidth="1"/>
    <col min="14084" max="14084" width="7.59765625" style="108" customWidth="1"/>
    <col min="14085" max="14085" width="11.3984375" style="108" customWidth="1"/>
    <col min="14086" max="14086" width="13.69921875" style="108" customWidth="1"/>
    <col min="14087" max="14087" width="13.8984375" style="108" customWidth="1"/>
    <col min="14088" max="14336" width="11.19921875" style="108"/>
    <col min="14337" max="14337" width="11.69921875" style="108" customWidth="1"/>
    <col min="14338" max="14338" width="14.09765625" style="108" customWidth="1"/>
    <col min="14339" max="14339" width="5.19921875" style="108" customWidth="1"/>
    <col min="14340" max="14340" width="7.59765625" style="108" customWidth="1"/>
    <col min="14341" max="14341" width="11.3984375" style="108" customWidth="1"/>
    <col min="14342" max="14342" width="13.69921875" style="108" customWidth="1"/>
    <col min="14343" max="14343" width="13.8984375" style="108" customWidth="1"/>
    <col min="14344" max="14592" width="11.19921875" style="108"/>
    <col min="14593" max="14593" width="11.69921875" style="108" customWidth="1"/>
    <col min="14594" max="14594" width="14.09765625" style="108" customWidth="1"/>
    <col min="14595" max="14595" width="5.19921875" style="108" customWidth="1"/>
    <col min="14596" max="14596" width="7.59765625" style="108" customWidth="1"/>
    <col min="14597" max="14597" width="11.3984375" style="108" customWidth="1"/>
    <col min="14598" max="14598" width="13.69921875" style="108" customWidth="1"/>
    <col min="14599" max="14599" width="13.8984375" style="108" customWidth="1"/>
    <col min="14600" max="14848" width="11.19921875" style="108"/>
    <col min="14849" max="14849" width="11.69921875" style="108" customWidth="1"/>
    <col min="14850" max="14850" width="14.09765625" style="108" customWidth="1"/>
    <col min="14851" max="14851" width="5.19921875" style="108" customWidth="1"/>
    <col min="14852" max="14852" width="7.59765625" style="108" customWidth="1"/>
    <col min="14853" max="14853" width="11.3984375" style="108" customWidth="1"/>
    <col min="14854" max="14854" width="13.69921875" style="108" customWidth="1"/>
    <col min="14855" max="14855" width="13.8984375" style="108" customWidth="1"/>
    <col min="14856" max="15104" width="11.19921875" style="108"/>
    <col min="15105" max="15105" width="11.69921875" style="108" customWidth="1"/>
    <col min="15106" max="15106" width="14.09765625" style="108" customWidth="1"/>
    <col min="15107" max="15107" width="5.19921875" style="108" customWidth="1"/>
    <col min="15108" max="15108" width="7.59765625" style="108" customWidth="1"/>
    <col min="15109" max="15109" width="11.3984375" style="108" customWidth="1"/>
    <col min="15110" max="15110" width="13.69921875" style="108" customWidth="1"/>
    <col min="15111" max="15111" width="13.8984375" style="108" customWidth="1"/>
    <col min="15112" max="15360" width="11.19921875" style="108"/>
    <col min="15361" max="15361" width="11.69921875" style="108" customWidth="1"/>
    <col min="15362" max="15362" width="14.09765625" style="108" customWidth="1"/>
    <col min="15363" max="15363" width="5.19921875" style="108" customWidth="1"/>
    <col min="15364" max="15364" width="7.59765625" style="108" customWidth="1"/>
    <col min="15365" max="15365" width="11.3984375" style="108" customWidth="1"/>
    <col min="15366" max="15366" width="13.69921875" style="108" customWidth="1"/>
    <col min="15367" max="15367" width="13.8984375" style="108" customWidth="1"/>
    <col min="15368" max="15616" width="11.19921875" style="108"/>
    <col min="15617" max="15617" width="11.69921875" style="108" customWidth="1"/>
    <col min="15618" max="15618" width="14.09765625" style="108" customWidth="1"/>
    <col min="15619" max="15619" width="5.19921875" style="108" customWidth="1"/>
    <col min="15620" max="15620" width="7.59765625" style="108" customWidth="1"/>
    <col min="15621" max="15621" width="11.3984375" style="108" customWidth="1"/>
    <col min="15622" max="15622" width="13.69921875" style="108" customWidth="1"/>
    <col min="15623" max="15623" width="13.8984375" style="108" customWidth="1"/>
    <col min="15624" max="15872" width="11.19921875" style="108"/>
    <col min="15873" max="15873" width="11.69921875" style="108" customWidth="1"/>
    <col min="15874" max="15874" width="14.09765625" style="108" customWidth="1"/>
    <col min="15875" max="15875" width="5.19921875" style="108" customWidth="1"/>
    <col min="15876" max="15876" width="7.59765625" style="108" customWidth="1"/>
    <col min="15877" max="15877" width="11.3984375" style="108" customWidth="1"/>
    <col min="15878" max="15878" width="13.69921875" style="108" customWidth="1"/>
    <col min="15879" max="15879" width="13.8984375" style="108" customWidth="1"/>
    <col min="15880" max="16128" width="11.19921875" style="108"/>
    <col min="16129" max="16129" width="11.69921875" style="108" customWidth="1"/>
    <col min="16130" max="16130" width="14.09765625" style="108" customWidth="1"/>
    <col min="16131" max="16131" width="5.19921875" style="108" customWidth="1"/>
    <col min="16132" max="16132" width="7.59765625" style="108" customWidth="1"/>
    <col min="16133" max="16133" width="11.3984375" style="108" customWidth="1"/>
    <col min="16134" max="16134" width="13.69921875" style="108" customWidth="1"/>
    <col min="16135" max="16135" width="13.8984375" style="108" customWidth="1"/>
    <col min="16136" max="16384" width="11.19921875" style="108"/>
  </cols>
  <sheetData>
    <row r="1" spans="1:18" ht="20.100000000000001" customHeight="1" x14ac:dyDescent="0.4">
      <c r="D1" s="423" t="s">
        <v>214</v>
      </c>
      <c r="E1" s="423"/>
      <c r="F1" s="423"/>
      <c r="G1" s="423"/>
      <c r="H1" s="423"/>
      <c r="I1" s="423"/>
      <c r="J1" s="423"/>
      <c r="K1" s="423"/>
    </row>
    <row r="2" spans="1:18" ht="20.100000000000001" customHeight="1" x14ac:dyDescent="0.25"/>
    <row r="3" spans="1:18" ht="19.5" customHeight="1" x14ac:dyDescent="0.25">
      <c r="A3" s="213" t="s">
        <v>87</v>
      </c>
      <c r="B3" s="424"/>
      <c r="C3" s="425"/>
      <c r="E3" s="213" t="s">
        <v>89</v>
      </c>
      <c r="F3" s="214"/>
      <c r="H3" s="213" t="s">
        <v>90</v>
      </c>
      <c r="I3" s="214"/>
      <c r="K3" s="213" t="s">
        <v>88</v>
      </c>
      <c r="L3" s="213"/>
      <c r="M3" s="424"/>
      <c r="N3" s="425"/>
      <c r="O3" s="215"/>
    </row>
    <row r="4" spans="1:18" ht="20.25" customHeight="1" thickBot="1" x14ac:dyDescent="0.35">
      <c r="H4" s="215"/>
      <c r="I4" s="215"/>
      <c r="J4" s="216"/>
      <c r="K4" s="109"/>
    </row>
    <row r="5" spans="1:18" ht="19.5" customHeight="1" thickBot="1" x14ac:dyDescent="0.3">
      <c r="B5" s="444" t="s">
        <v>167</v>
      </c>
      <c r="C5" s="445"/>
      <c r="D5" s="445"/>
      <c r="E5" s="446"/>
      <c r="F5" s="426">
        <v>52.5</v>
      </c>
      <c r="G5" s="426"/>
      <c r="H5" s="217"/>
      <c r="I5" s="218" t="s">
        <v>91</v>
      </c>
      <c r="J5" s="427"/>
      <c r="K5" s="428"/>
    </row>
    <row r="6" spans="1:18" ht="20.100000000000001" customHeight="1" x14ac:dyDescent="0.25">
      <c r="A6" s="219"/>
      <c r="B6" s="219"/>
      <c r="C6" s="219"/>
      <c r="D6" s="219"/>
    </row>
    <row r="7" spans="1:18" ht="20.100000000000001" customHeight="1" x14ac:dyDescent="0.25">
      <c r="E7" s="111"/>
      <c r="F7" s="110"/>
      <c r="G7" s="110"/>
      <c r="J7" s="110"/>
      <c r="K7" s="110"/>
      <c r="L7" s="110"/>
      <c r="M7" s="111"/>
      <c r="N7" s="110"/>
    </row>
    <row r="8" spans="1:18" ht="20.100000000000001" customHeight="1" thickBot="1" x14ac:dyDescent="0.35">
      <c r="C8" s="459" t="s">
        <v>95</v>
      </c>
      <c r="D8" s="460"/>
      <c r="E8" s="461"/>
      <c r="F8" s="417" t="s">
        <v>96</v>
      </c>
      <c r="G8" s="418"/>
      <c r="H8" s="419"/>
      <c r="I8" s="420" t="s">
        <v>215</v>
      </c>
      <c r="J8" s="421"/>
      <c r="K8" s="422"/>
      <c r="L8" s="220"/>
      <c r="M8" s="221"/>
      <c r="N8" s="221"/>
    </row>
    <row r="9" spans="1:18" ht="20.100000000000001" customHeight="1" thickBot="1" x14ac:dyDescent="0.35">
      <c r="C9" s="222" t="s">
        <v>92</v>
      </c>
      <c r="D9" s="223" t="s">
        <v>93</v>
      </c>
      <c r="E9" s="224" t="s">
        <v>60</v>
      </c>
      <c r="F9" s="225" t="s">
        <v>92</v>
      </c>
      <c r="G9" s="223" t="s">
        <v>93</v>
      </c>
      <c r="H9" s="226" t="s">
        <v>60</v>
      </c>
      <c r="I9" s="222" t="s">
        <v>92</v>
      </c>
      <c r="J9" s="223" t="s">
        <v>93</v>
      </c>
      <c r="K9" s="224" t="s">
        <v>60</v>
      </c>
      <c r="L9" s="227"/>
      <c r="M9" s="228"/>
      <c r="N9" s="228"/>
    </row>
    <row r="10" spans="1:18" ht="20.100000000000001" customHeight="1" x14ac:dyDescent="0.3">
      <c r="A10" s="457" t="s">
        <v>94</v>
      </c>
      <c r="B10" s="458"/>
      <c r="C10" s="229">
        <v>5.5</v>
      </c>
      <c r="D10" s="230">
        <v>75</v>
      </c>
      <c r="E10" s="268">
        <f>C10*D10/100</f>
        <v>4.125</v>
      </c>
      <c r="F10" s="231">
        <v>50</v>
      </c>
      <c r="G10" s="230">
        <v>76</v>
      </c>
      <c r="H10" s="269">
        <f t="shared" ref="H10:H15" si="0">F10*G10/100</f>
        <v>38</v>
      </c>
      <c r="I10" s="232">
        <v>25</v>
      </c>
      <c r="J10" s="233">
        <v>35</v>
      </c>
      <c r="K10" s="269">
        <f t="shared" ref="K10:K15" si="1">I10*J10/100</f>
        <v>8.75</v>
      </c>
      <c r="L10" s="234"/>
      <c r="M10" s="235"/>
      <c r="N10" s="235"/>
    </row>
    <row r="11" spans="1:18" ht="20.100000000000001" customHeight="1" x14ac:dyDescent="0.3">
      <c r="A11" s="457" t="s">
        <v>97</v>
      </c>
      <c r="B11" s="458"/>
      <c r="C11" s="236"/>
      <c r="D11" s="237"/>
      <c r="E11" s="269">
        <f t="shared" ref="E11:E15" si="2">C11*D11/100</f>
        <v>0</v>
      </c>
      <c r="F11" s="238"/>
      <c r="G11" s="237"/>
      <c r="H11" s="269">
        <f t="shared" si="0"/>
        <v>0</v>
      </c>
      <c r="I11" s="239"/>
      <c r="J11" s="240"/>
      <c r="K11" s="269">
        <f t="shared" si="1"/>
        <v>0</v>
      </c>
      <c r="L11" s="234"/>
      <c r="M11" s="235"/>
      <c r="N11" s="235"/>
      <c r="R11" s="282"/>
    </row>
    <row r="12" spans="1:18" ht="20.100000000000001" customHeight="1" x14ac:dyDescent="0.3">
      <c r="A12" s="457" t="s">
        <v>98</v>
      </c>
      <c r="B12" s="458"/>
      <c r="C12" s="236"/>
      <c r="D12" s="237"/>
      <c r="E12" s="269">
        <f t="shared" si="2"/>
        <v>0</v>
      </c>
      <c r="F12" s="238"/>
      <c r="G12" s="241"/>
      <c r="H12" s="269">
        <f t="shared" si="0"/>
        <v>0</v>
      </c>
      <c r="I12" s="236"/>
      <c r="J12" s="237"/>
      <c r="K12" s="269">
        <f t="shared" si="1"/>
        <v>0</v>
      </c>
      <c r="L12" s="234"/>
      <c r="M12" s="235"/>
      <c r="N12" s="235"/>
    </row>
    <row r="13" spans="1:18" ht="20.100000000000001" customHeight="1" x14ac:dyDescent="0.3">
      <c r="A13" s="457" t="s">
        <v>99</v>
      </c>
      <c r="B13" s="458"/>
      <c r="C13" s="236"/>
      <c r="D13" s="237"/>
      <c r="E13" s="269">
        <f t="shared" si="2"/>
        <v>0</v>
      </c>
      <c r="F13" s="238"/>
      <c r="G13" s="237"/>
      <c r="H13" s="269">
        <f t="shared" si="0"/>
        <v>0</v>
      </c>
      <c r="I13" s="236"/>
      <c r="J13" s="237"/>
      <c r="K13" s="269">
        <f t="shared" si="1"/>
        <v>0</v>
      </c>
      <c r="L13" s="234"/>
      <c r="M13" s="242"/>
      <c r="N13" s="235"/>
    </row>
    <row r="14" spans="1:18" ht="20.100000000000001" customHeight="1" x14ac:dyDescent="0.3">
      <c r="A14" s="457" t="s">
        <v>216</v>
      </c>
      <c r="B14" s="458"/>
      <c r="C14" s="236"/>
      <c r="D14" s="237"/>
      <c r="E14" s="269">
        <f t="shared" si="2"/>
        <v>0</v>
      </c>
      <c r="F14" s="238"/>
      <c r="G14" s="237"/>
      <c r="H14" s="269">
        <f t="shared" si="0"/>
        <v>0</v>
      </c>
      <c r="I14" s="239"/>
      <c r="J14" s="240"/>
      <c r="K14" s="269">
        <f t="shared" si="1"/>
        <v>0</v>
      </c>
      <c r="L14" s="234"/>
      <c r="M14" s="235"/>
      <c r="N14" s="235"/>
    </row>
    <row r="15" spans="1:18" ht="20.100000000000001" customHeight="1" x14ac:dyDescent="0.3">
      <c r="A15" s="457" t="s">
        <v>217</v>
      </c>
      <c r="B15" s="458"/>
      <c r="C15" s="243"/>
      <c r="D15" s="244"/>
      <c r="E15" s="270">
        <f t="shared" si="2"/>
        <v>0</v>
      </c>
      <c r="F15" s="245"/>
      <c r="G15" s="244"/>
      <c r="H15" s="270">
        <f t="shared" si="0"/>
        <v>0</v>
      </c>
      <c r="I15" s="246"/>
      <c r="J15" s="247"/>
      <c r="K15" s="270">
        <f t="shared" si="1"/>
        <v>0</v>
      </c>
      <c r="L15" s="234"/>
      <c r="M15" s="235"/>
      <c r="N15" s="235"/>
    </row>
    <row r="16" spans="1:18" ht="20.100000000000001" customHeight="1" x14ac:dyDescent="0.3">
      <c r="C16" s="112"/>
      <c r="D16" s="112"/>
      <c r="E16" s="266">
        <f>SUM(E10:E15)</f>
        <v>4.125</v>
      </c>
      <c r="F16" s="248"/>
      <c r="G16" s="248"/>
      <c r="H16" s="249"/>
      <c r="I16" s="250"/>
      <c r="J16" s="250"/>
      <c r="K16" s="267">
        <f>SUM(K10:K15)</f>
        <v>8.75</v>
      </c>
      <c r="L16" s="255">
        <f>K16+E16</f>
        <v>12.875</v>
      </c>
      <c r="M16" s="429" t="s">
        <v>218</v>
      </c>
      <c r="N16" s="429"/>
    </row>
    <row r="17" spans="1:14" ht="20.100000000000001" customHeight="1" x14ac:dyDescent="0.3">
      <c r="A17" s="109"/>
      <c r="B17" s="112"/>
      <c r="C17" s="112"/>
      <c r="D17" s="113"/>
      <c r="E17" s="251"/>
      <c r="F17" s="252"/>
      <c r="G17" s="252"/>
      <c r="H17" s="290">
        <f>SUM(H10:H15)</f>
        <v>38</v>
      </c>
      <c r="I17" s="253"/>
      <c r="J17" s="252"/>
      <c r="K17" s="254"/>
      <c r="L17" s="255">
        <f>H17</f>
        <v>38</v>
      </c>
      <c r="M17" s="430" t="s">
        <v>96</v>
      </c>
      <c r="N17" s="430"/>
    </row>
    <row r="18" spans="1:14" ht="20.100000000000001" customHeight="1" thickBot="1" x14ac:dyDescent="0.3">
      <c r="B18" s="112"/>
      <c r="C18" s="112"/>
      <c r="D18" s="113"/>
      <c r="E18" s="112"/>
      <c r="F18" s="113"/>
      <c r="G18" s="113"/>
      <c r="J18" s="112"/>
      <c r="K18" s="112"/>
      <c r="L18" s="255">
        <f>SUM(L16:L17)</f>
        <v>50.875</v>
      </c>
      <c r="M18" s="430" t="s">
        <v>219</v>
      </c>
      <c r="N18" s="430"/>
    </row>
    <row r="19" spans="1:14" ht="20.100000000000001" customHeight="1" thickBot="1" x14ac:dyDescent="0.3">
      <c r="B19" s="112"/>
      <c r="C19" s="112"/>
      <c r="D19" s="431" t="s">
        <v>101</v>
      </c>
      <c r="E19" s="432"/>
      <c r="F19" s="432"/>
      <c r="G19" s="432"/>
      <c r="H19" s="432"/>
      <c r="I19" s="432"/>
      <c r="J19" s="433"/>
      <c r="K19" s="112"/>
      <c r="L19" s="114"/>
      <c r="M19" s="256"/>
      <c r="N19" s="256"/>
    </row>
    <row r="20" spans="1:14" ht="20.100000000000001" customHeight="1" thickBot="1" x14ac:dyDescent="0.3">
      <c r="D20" s="434">
        <f>L17</f>
        <v>38</v>
      </c>
      <c r="E20" s="435"/>
      <c r="F20" s="257" t="s">
        <v>220</v>
      </c>
      <c r="G20" s="436">
        <f>L18</f>
        <v>50.875</v>
      </c>
      <c r="H20" s="437"/>
      <c r="I20" s="438">
        <f>D20/G20</f>
        <v>0.74692874692874689</v>
      </c>
      <c r="J20" s="439"/>
      <c r="M20" s="115"/>
      <c r="N20" s="115"/>
    </row>
    <row r="21" spans="1:14" ht="20.100000000000001" customHeight="1" thickBot="1" x14ac:dyDescent="0.3">
      <c r="D21" s="447" t="s">
        <v>100</v>
      </c>
      <c r="E21" s="448"/>
      <c r="F21" s="258" t="s">
        <v>221</v>
      </c>
      <c r="G21" s="447" t="s">
        <v>102</v>
      </c>
      <c r="H21" s="448"/>
      <c r="I21" s="449" t="s">
        <v>103</v>
      </c>
      <c r="J21" s="450"/>
      <c r="K21" s="259"/>
      <c r="L21" s="259"/>
    </row>
    <row r="22" spans="1:14" ht="20.100000000000001" customHeight="1" thickBot="1" x14ac:dyDescent="0.3">
      <c r="J22" s="260"/>
      <c r="K22" s="260"/>
      <c r="L22" s="260"/>
    </row>
    <row r="23" spans="1:14" ht="20.100000000000001" customHeight="1" thickBot="1" x14ac:dyDescent="0.3">
      <c r="E23" s="451" t="s">
        <v>125</v>
      </c>
      <c r="F23" s="452"/>
      <c r="G23" s="452"/>
      <c r="H23" s="452"/>
      <c r="I23" s="453"/>
      <c r="J23" s="261"/>
      <c r="K23" s="261"/>
      <c r="L23" s="261"/>
    </row>
    <row r="24" spans="1:14" ht="20.100000000000001" customHeight="1" thickBot="1" x14ac:dyDescent="0.3">
      <c r="D24" s="116"/>
      <c r="E24" s="454" t="s">
        <v>124</v>
      </c>
      <c r="F24" s="455"/>
      <c r="G24" s="455"/>
      <c r="H24" s="456"/>
      <c r="I24" s="394">
        <f>F5</f>
        <v>52.5</v>
      </c>
      <c r="J24" s="116"/>
      <c r="K24" s="116"/>
    </row>
    <row r="25" spans="1:14" ht="20.100000000000001" customHeight="1" thickBot="1" x14ac:dyDescent="0.3">
      <c r="E25" s="454" t="s">
        <v>126</v>
      </c>
      <c r="F25" s="455"/>
      <c r="G25" s="455"/>
      <c r="H25" s="456"/>
      <c r="I25" s="395">
        <f>-G20</f>
        <v>-50.875</v>
      </c>
      <c r="J25" s="262"/>
    </row>
    <row r="26" spans="1:14" ht="19.5" customHeight="1" thickBot="1" x14ac:dyDescent="0.3">
      <c r="E26" s="440" t="s">
        <v>125</v>
      </c>
      <c r="F26" s="441"/>
      <c r="G26" s="441"/>
      <c r="H26" s="442"/>
      <c r="I26" s="396">
        <f>SUM(I24:I25)</f>
        <v>1.625</v>
      </c>
      <c r="J26" s="263"/>
    </row>
    <row r="27" spans="1:14" ht="19.5" customHeight="1" x14ac:dyDescent="0.25">
      <c r="I27" s="264"/>
      <c r="J27" s="263"/>
    </row>
    <row r="28" spans="1:14" ht="19.5" customHeight="1" x14ac:dyDescent="0.25">
      <c r="J28" s="265"/>
    </row>
    <row r="29" spans="1:14" ht="19.5" customHeight="1" x14ac:dyDescent="0.25">
      <c r="N29" s="111"/>
    </row>
    <row r="30" spans="1:14" ht="19.5" customHeight="1" x14ac:dyDescent="0.25"/>
    <row r="31" spans="1:14" ht="26.25" customHeight="1" x14ac:dyDescent="0.25">
      <c r="J31" s="443"/>
    </row>
    <row r="32" spans="1:14" ht="25.5" customHeight="1" x14ac:dyDescent="0.25">
      <c r="J32" s="443"/>
    </row>
    <row r="33" ht="18.600000000000001" customHeight="1" x14ac:dyDescent="0.25"/>
    <row r="34" ht="18.600000000000001" customHeight="1" x14ac:dyDescent="0.25"/>
    <row r="35" ht="18.75" customHeight="1" x14ac:dyDescent="0.25"/>
    <row r="36" ht="19.5" customHeight="1" x14ac:dyDescent="0.25"/>
    <row r="37" ht="19.5" customHeight="1" x14ac:dyDescent="0.25"/>
    <row r="38" ht="19.5" customHeight="1" x14ac:dyDescent="0.25"/>
    <row r="39" ht="19.5" customHeight="1" x14ac:dyDescent="0.25"/>
    <row r="40" ht="19.2" customHeight="1" x14ac:dyDescent="0.25"/>
  </sheetData>
  <sheetProtection algorithmName="SHA-512" hashValue="5iLLM6ytXZ4wMS2Yx5lhfw7AlDKWOsFyueWJkKXA43R4cIBEY+Vpi79hmk3f8nBM+2vh6G5huz8HP0azbfCIIQ==" saltValue="CRku7BE8s+TGJ476RgPD+Q==" spinCount="100000" sheet="1" objects="1" scenarios="1"/>
  <mergeCells count="30">
    <mergeCell ref="E26:H26"/>
    <mergeCell ref="J31:J32"/>
    <mergeCell ref="B5:E5"/>
    <mergeCell ref="D21:E21"/>
    <mergeCell ref="G21:H21"/>
    <mergeCell ref="I21:J21"/>
    <mergeCell ref="E23:I23"/>
    <mergeCell ref="E24:H24"/>
    <mergeCell ref="E25:H25"/>
    <mergeCell ref="A10:B10"/>
    <mergeCell ref="A11:B11"/>
    <mergeCell ref="A12:B12"/>
    <mergeCell ref="A13:B13"/>
    <mergeCell ref="A14:B14"/>
    <mergeCell ref="A15:B15"/>
    <mergeCell ref="C8:E8"/>
    <mergeCell ref="M16:N16"/>
    <mergeCell ref="M17:N17"/>
    <mergeCell ref="M18:N18"/>
    <mergeCell ref="D19:J19"/>
    <mergeCell ref="D20:E20"/>
    <mergeCell ref="G20:H20"/>
    <mergeCell ref="I20:J20"/>
    <mergeCell ref="F8:H8"/>
    <mergeCell ref="I8:K8"/>
    <mergeCell ref="D1:K1"/>
    <mergeCell ref="B3:C3"/>
    <mergeCell ref="M3:N3"/>
    <mergeCell ref="F5:G5"/>
    <mergeCell ref="J5:K5"/>
  </mergeCells>
  <pageMargins left="0.70866141732283472" right="0.70866141732283472" top="0.78740157480314965" bottom="0.78740157480314965" header="0.31496062992125984" footer="0.31496062992125984"/>
  <pageSetup paperSize="9" scale="83" fitToHeight="0" orientation="landscape" verticalDpi="4294967295" r:id="rId1"/>
  <headerFooter>
    <oddFooter>&amp;L&amp;7Erstellt: LVWO Weinsberg  J. Friz&amp;C&amp;7&amp;F&amp;R&amp;7&amp;D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68"/>
  <sheetViews>
    <sheetView zoomScale="75" zoomScaleNormal="75" workbookViewId="0">
      <selection activeCell="D41" sqref="D41"/>
    </sheetView>
  </sheetViews>
  <sheetFormatPr baseColWidth="10" defaultRowHeight="13.8" x14ac:dyDescent="0.25"/>
  <cols>
    <col min="1" max="1" width="3" customWidth="1"/>
    <col min="2" max="2" width="8.19921875" style="1" customWidth="1"/>
    <col min="3" max="3" width="49.09765625" style="1" customWidth="1"/>
    <col min="4" max="4" width="12.296875" customWidth="1"/>
    <col min="5" max="5" width="5.3984375" customWidth="1"/>
    <col min="6" max="6" width="3" customWidth="1"/>
    <col min="7" max="7" width="61.796875" customWidth="1"/>
    <col min="8" max="9" width="12.296875" customWidth="1"/>
    <col min="10" max="10" width="3.09765625" customWidth="1"/>
    <col min="11" max="11" width="61.5" customWidth="1"/>
    <col min="12" max="12" width="12.296875" customWidth="1"/>
  </cols>
  <sheetData>
    <row r="1" spans="1:13" ht="22.2" customHeight="1" x14ac:dyDescent="0.4">
      <c r="A1" s="406" t="s">
        <v>72</v>
      </c>
      <c r="B1" s="406"/>
      <c r="C1" s="406"/>
      <c r="D1" s="406"/>
      <c r="E1" s="406"/>
      <c r="F1" s="406"/>
      <c r="G1" s="406"/>
      <c r="J1" s="33"/>
      <c r="K1" s="33"/>
      <c r="L1" s="33"/>
    </row>
    <row r="2" spans="1:13" ht="13.2" customHeight="1" x14ac:dyDescent="0.25">
      <c r="A2" s="407"/>
      <c r="B2" s="407"/>
      <c r="C2" s="407"/>
      <c r="J2" s="33"/>
      <c r="K2" s="2"/>
      <c r="L2" s="118"/>
    </row>
    <row r="3" spans="1:13" ht="14.4" x14ac:dyDescent="0.3">
      <c r="B3" s="4" t="s">
        <v>41</v>
      </c>
      <c r="C3" s="4"/>
      <c r="G3" s="101" t="s">
        <v>111</v>
      </c>
      <c r="H3" s="96" t="s">
        <v>9</v>
      </c>
      <c r="J3" s="33"/>
      <c r="K3" s="2"/>
      <c r="L3" s="119"/>
    </row>
    <row r="4" spans="1:13" ht="14.4" x14ac:dyDescent="0.3">
      <c r="B4" s="4" t="s">
        <v>42</v>
      </c>
      <c r="C4" s="4"/>
      <c r="G4" s="101" t="s">
        <v>112</v>
      </c>
      <c r="H4" s="97" t="s">
        <v>10</v>
      </c>
      <c r="J4" s="33"/>
      <c r="K4" s="2"/>
      <c r="L4" s="120"/>
    </row>
    <row r="5" spans="1:13" x14ac:dyDescent="0.25">
      <c r="B5" s="4" t="s">
        <v>36</v>
      </c>
      <c r="C5" s="4"/>
      <c r="G5" s="100"/>
      <c r="H5" s="98" t="s">
        <v>110</v>
      </c>
      <c r="J5" s="33"/>
      <c r="K5" s="2"/>
      <c r="L5" s="120"/>
    </row>
    <row r="6" spans="1:13" x14ac:dyDescent="0.25">
      <c r="B6" s="5" t="s">
        <v>37</v>
      </c>
      <c r="C6" s="4"/>
      <c r="F6" s="3" t="s">
        <v>19</v>
      </c>
      <c r="H6" s="99" t="s">
        <v>109</v>
      </c>
      <c r="J6" s="33"/>
      <c r="K6" s="2"/>
      <c r="L6" s="120"/>
    </row>
    <row r="7" spans="1:13" ht="7.05" customHeight="1" x14ac:dyDescent="0.25">
      <c r="J7" s="33"/>
      <c r="K7" s="2"/>
      <c r="L7" s="120"/>
    </row>
    <row r="8" spans="1:13" ht="19.8" customHeight="1" x14ac:dyDescent="0.25">
      <c r="B8" s="54" t="s">
        <v>68</v>
      </c>
      <c r="C8" s="198"/>
      <c r="J8" s="33"/>
      <c r="K8" s="2"/>
      <c r="L8" s="120"/>
    </row>
    <row r="9" spans="1:13" ht="7.05" customHeight="1" thickBot="1" x14ac:dyDescent="0.3">
      <c r="J9" s="33"/>
      <c r="K9" s="2"/>
      <c r="L9" s="120"/>
    </row>
    <row r="10" spans="1:13" ht="14.4" thickTop="1" x14ac:dyDescent="0.25">
      <c r="A10" s="14">
        <v>1</v>
      </c>
      <c r="B10" s="408" t="s">
        <v>48</v>
      </c>
      <c r="C10" s="408"/>
      <c r="D10" s="45">
        <v>60000</v>
      </c>
      <c r="E10" s="33"/>
      <c r="F10" s="61">
        <v>40</v>
      </c>
      <c r="G10" s="62" t="s">
        <v>127</v>
      </c>
      <c r="H10" s="203">
        <f>D20*D21/100</f>
        <v>52.5</v>
      </c>
      <c r="J10" s="33"/>
      <c r="K10" s="2"/>
      <c r="L10" s="121"/>
    </row>
    <row r="11" spans="1:13" x14ac:dyDescent="0.25">
      <c r="A11" s="15">
        <v>2</v>
      </c>
      <c r="B11" s="405" t="s">
        <v>15</v>
      </c>
      <c r="C11" s="405"/>
      <c r="D11" s="46">
        <v>20</v>
      </c>
      <c r="E11" s="33"/>
      <c r="F11" s="63">
        <v>41</v>
      </c>
      <c r="G11" s="80" t="s">
        <v>73</v>
      </c>
      <c r="H11" s="397">
        <f>H10*D26</f>
        <v>1281.5250000000001</v>
      </c>
      <c r="J11" s="33"/>
      <c r="K11" s="33"/>
      <c r="L11" s="122"/>
    </row>
    <row r="12" spans="1:13" x14ac:dyDescent="0.25">
      <c r="A12" s="15">
        <v>3</v>
      </c>
      <c r="B12" s="405" t="s">
        <v>38</v>
      </c>
      <c r="C12" s="405"/>
      <c r="D12" s="47">
        <v>20000</v>
      </c>
      <c r="E12" s="33"/>
      <c r="F12" s="63">
        <v>42</v>
      </c>
      <c r="G12" s="22" t="s">
        <v>74</v>
      </c>
      <c r="H12" s="191">
        <f>H10*D22</f>
        <v>39.217500000000001</v>
      </c>
      <c r="J12" s="33"/>
      <c r="K12" s="2"/>
      <c r="L12" s="120"/>
    </row>
    <row r="13" spans="1:13" ht="14.4" thickBot="1" x14ac:dyDescent="0.3">
      <c r="A13" s="16">
        <v>4</v>
      </c>
      <c r="B13" s="409" t="s">
        <v>15</v>
      </c>
      <c r="C13" s="409"/>
      <c r="D13" s="48">
        <v>20</v>
      </c>
      <c r="E13" s="33"/>
      <c r="F13" s="63">
        <v>43</v>
      </c>
      <c r="G13" s="81" t="s">
        <v>75</v>
      </c>
      <c r="H13" s="204">
        <f>H10-H12-H14</f>
        <v>11.6525</v>
      </c>
      <c r="J13" s="33"/>
      <c r="K13" s="2"/>
      <c r="L13" s="120"/>
    </row>
    <row r="14" spans="1:13" ht="15" thickTop="1" thickBot="1" x14ac:dyDescent="0.3">
      <c r="A14" s="2"/>
      <c r="B14" s="19"/>
      <c r="D14" s="19"/>
      <c r="E14" s="33"/>
      <c r="F14" s="18">
        <v>44</v>
      </c>
      <c r="G14" s="22" t="s">
        <v>76</v>
      </c>
      <c r="H14" s="205">
        <f>D23</f>
        <v>1.63</v>
      </c>
      <c r="J14" s="33"/>
      <c r="K14" s="2"/>
      <c r="L14" s="120"/>
      <c r="M14" s="7"/>
    </row>
    <row r="15" spans="1:13" ht="14.4" thickTop="1" x14ac:dyDescent="0.25">
      <c r="A15" s="14">
        <v>5</v>
      </c>
      <c r="B15" s="408" t="s">
        <v>7</v>
      </c>
      <c r="C15" s="408"/>
      <c r="D15" s="49">
        <v>840</v>
      </c>
      <c r="E15" s="33"/>
      <c r="F15" s="63">
        <v>45</v>
      </c>
      <c r="G15" s="12" t="s">
        <v>64</v>
      </c>
      <c r="H15" s="206">
        <f>D20/D17</f>
        <v>1</v>
      </c>
      <c r="J15" s="33"/>
      <c r="K15" s="2"/>
      <c r="L15" s="120"/>
    </row>
    <row r="16" spans="1:13" x14ac:dyDescent="0.25">
      <c r="A16" s="15">
        <v>6</v>
      </c>
      <c r="B16" s="405" t="s">
        <v>86</v>
      </c>
      <c r="C16" s="405"/>
      <c r="D16" s="46">
        <v>150</v>
      </c>
      <c r="E16" s="33"/>
      <c r="F16" s="18">
        <v>46</v>
      </c>
      <c r="G16" s="8" t="s">
        <v>18</v>
      </c>
      <c r="H16" s="205">
        <f>H12/(D24/100)</f>
        <v>98.043750000000003</v>
      </c>
      <c r="J16" s="33"/>
      <c r="K16" s="33"/>
      <c r="L16" s="122"/>
    </row>
    <row r="17" spans="1:12" ht="14.4" thickBot="1" x14ac:dyDescent="0.3">
      <c r="A17" s="15">
        <v>7</v>
      </c>
      <c r="B17" s="405" t="s">
        <v>163</v>
      </c>
      <c r="C17" s="405"/>
      <c r="D17" s="46">
        <v>150</v>
      </c>
      <c r="E17" s="33"/>
      <c r="F17" s="20">
        <v>47</v>
      </c>
      <c r="G17" s="82" t="s">
        <v>258</v>
      </c>
      <c r="H17" s="207">
        <f>TRUNC(H16/D35,0)</f>
        <v>196</v>
      </c>
      <c r="J17" s="33"/>
      <c r="K17" s="2"/>
      <c r="L17" s="120"/>
    </row>
    <row r="18" spans="1:12" ht="15" thickTop="1" thickBot="1" x14ac:dyDescent="0.3">
      <c r="A18" s="15">
        <v>8</v>
      </c>
      <c r="B18" s="405" t="s">
        <v>77</v>
      </c>
      <c r="C18" s="405"/>
      <c r="D18" s="288">
        <v>1</v>
      </c>
      <c r="E18" s="33"/>
      <c r="F18" s="25"/>
      <c r="J18" s="33"/>
      <c r="K18" s="33"/>
      <c r="L18" s="122"/>
    </row>
    <row r="19" spans="1:12" ht="14.4" thickTop="1" x14ac:dyDescent="0.25">
      <c r="A19" s="15">
        <v>9</v>
      </c>
      <c r="B19" s="405" t="s">
        <v>78</v>
      </c>
      <c r="C19" s="405"/>
      <c r="D19" s="272">
        <v>6</v>
      </c>
      <c r="E19" s="33"/>
      <c r="F19" s="35">
        <v>48</v>
      </c>
      <c r="G19" s="83" t="s">
        <v>117</v>
      </c>
      <c r="H19" s="208" t="s">
        <v>118</v>
      </c>
      <c r="J19" s="33"/>
      <c r="K19" s="2"/>
      <c r="L19" s="27"/>
    </row>
    <row r="20" spans="1:12" x14ac:dyDescent="0.25">
      <c r="A20" s="15">
        <v>10</v>
      </c>
      <c r="B20" s="405" t="s">
        <v>79</v>
      </c>
      <c r="C20" s="405"/>
      <c r="D20" s="46">
        <v>150</v>
      </c>
      <c r="E20" s="2"/>
      <c r="F20" s="36">
        <v>49</v>
      </c>
      <c r="G20" s="8" t="s">
        <v>81</v>
      </c>
      <c r="H20" s="209">
        <f>H11/H12</f>
        <v>32.67737617135208</v>
      </c>
      <c r="J20" s="33"/>
      <c r="K20" s="33"/>
      <c r="L20" s="27"/>
    </row>
    <row r="21" spans="1:12" x14ac:dyDescent="0.25">
      <c r="A21" s="15">
        <v>11</v>
      </c>
      <c r="B21" s="405" t="s">
        <v>80</v>
      </c>
      <c r="C21" s="405"/>
      <c r="D21" s="272">
        <v>35</v>
      </c>
      <c r="E21" s="2"/>
      <c r="F21" s="36">
        <v>50</v>
      </c>
      <c r="G21" s="8" t="s">
        <v>82</v>
      </c>
      <c r="H21" s="210">
        <f>H14*D26/H12</f>
        <v>1.0145547268438835</v>
      </c>
      <c r="J21" s="33"/>
      <c r="K21" s="33"/>
      <c r="L21" s="122"/>
    </row>
    <row r="22" spans="1:12" x14ac:dyDescent="0.25">
      <c r="A22" s="57">
        <v>12</v>
      </c>
      <c r="B22" s="466" t="s">
        <v>53</v>
      </c>
      <c r="C22" s="466"/>
      <c r="D22" s="271">
        <v>0.747</v>
      </c>
      <c r="E22" s="58"/>
      <c r="F22" s="36">
        <v>51</v>
      </c>
      <c r="G22" s="8" t="s">
        <v>46</v>
      </c>
      <c r="H22" s="210">
        <f>H10*D27/H12</f>
        <v>1.07095046854083</v>
      </c>
      <c r="J22" s="33"/>
      <c r="K22" s="2"/>
      <c r="L22" s="120"/>
    </row>
    <row r="23" spans="1:12" ht="14.4" thickBot="1" x14ac:dyDescent="0.3">
      <c r="A23" s="186">
        <v>13</v>
      </c>
      <c r="B23" s="468" t="s">
        <v>128</v>
      </c>
      <c r="C23" s="469"/>
      <c r="D23" s="277">
        <v>1.63</v>
      </c>
      <c r="F23" s="36">
        <v>52</v>
      </c>
      <c r="G23" s="8" t="s">
        <v>23</v>
      </c>
      <c r="H23" s="210">
        <f>H10*D28/H12</f>
        <v>0.80321285140562249</v>
      </c>
      <c r="J23" s="33"/>
      <c r="K23" s="2"/>
      <c r="L23" s="120"/>
    </row>
    <row r="24" spans="1:12" ht="15" thickTop="1" thickBot="1" x14ac:dyDescent="0.3">
      <c r="A24" s="85">
        <v>14</v>
      </c>
      <c r="B24" s="467" t="s">
        <v>83</v>
      </c>
      <c r="C24" s="467"/>
      <c r="D24" s="273">
        <v>40</v>
      </c>
      <c r="F24" s="36">
        <v>53</v>
      </c>
      <c r="G24" s="8" t="s">
        <v>24</v>
      </c>
      <c r="H24" s="210">
        <f>H15/D18*D29/H12</f>
        <v>7.6496462038630711E-2</v>
      </c>
      <c r="J24" s="33"/>
      <c r="K24" s="2"/>
      <c r="L24" s="123"/>
    </row>
    <row r="25" spans="1:12" ht="15" thickTop="1" thickBot="1" x14ac:dyDescent="0.3">
      <c r="F25" s="36">
        <v>54</v>
      </c>
      <c r="G25" s="8" t="s">
        <v>25</v>
      </c>
      <c r="H25" s="210">
        <f>H15*D30/H12</f>
        <v>0.20399056543634855</v>
      </c>
      <c r="J25" s="33"/>
      <c r="K25" s="33"/>
      <c r="L25" s="122"/>
    </row>
    <row r="26" spans="1:12" ht="14.4" thickTop="1" x14ac:dyDescent="0.25">
      <c r="A26" s="17">
        <v>15</v>
      </c>
      <c r="B26" s="403" t="s">
        <v>84</v>
      </c>
      <c r="C26" s="404"/>
      <c r="D26" s="274">
        <v>24.41</v>
      </c>
      <c r="F26" s="36">
        <v>55</v>
      </c>
      <c r="G26" s="8" t="s">
        <v>29</v>
      </c>
      <c r="H26" s="210">
        <f>H15*D19*D32/H12</f>
        <v>3.8248231019315355</v>
      </c>
      <c r="J26" s="33"/>
      <c r="K26" s="2"/>
      <c r="L26" s="120"/>
    </row>
    <row r="27" spans="1:12" x14ac:dyDescent="0.25">
      <c r="A27" s="18">
        <v>16</v>
      </c>
      <c r="B27" s="401" t="s">
        <v>113</v>
      </c>
      <c r="C27" s="402"/>
      <c r="D27" s="275">
        <v>0.8</v>
      </c>
      <c r="F27" s="36">
        <v>56</v>
      </c>
      <c r="G27" s="23" t="s">
        <v>57</v>
      </c>
      <c r="H27" s="211">
        <f>SUM(H20:H26)</f>
        <v>39.671404347548936</v>
      </c>
      <c r="J27" s="33"/>
      <c r="K27" s="33"/>
      <c r="L27" s="122"/>
    </row>
    <row r="28" spans="1:12" x14ac:dyDescent="0.25">
      <c r="A28" s="18">
        <v>17</v>
      </c>
      <c r="B28" s="401" t="s">
        <v>61</v>
      </c>
      <c r="C28" s="402"/>
      <c r="D28" s="275">
        <v>0.6</v>
      </c>
      <c r="F28" s="36">
        <v>57</v>
      </c>
      <c r="G28" s="8" t="s">
        <v>58</v>
      </c>
      <c r="H28" s="210">
        <f>((D10/D11)/(D15+D16)+(D12/D13)/(D15+D16)+(D10*2/100)/(D15+D16)+(D12*2/100)/(D15+D16))</f>
        <v>5.6565656565656566</v>
      </c>
      <c r="J28" s="33"/>
      <c r="K28" s="44"/>
      <c r="L28" s="67"/>
    </row>
    <row r="29" spans="1:12" x14ac:dyDescent="0.25">
      <c r="A29" s="18">
        <v>18</v>
      </c>
      <c r="B29" s="78" t="s">
        <v>21</v>
      </c>
      <c r="C29" s="78"/>
      <c r="D29" s="275">
        <v>3</v>
      </c>
      <c r="F29" s="36">
        <v>58</v>
      </c>
      <c r="G29" s="23" t="s">
        <v>59</v>
      </c>
      <c r="H29" s="211">
        <f>SUM(H27:H28)</f>
        <v>45.32797000411459</v>
      </c>
      <c r="J29" s="33"/>
      <c r="K29" s="2"/>
      <c r="L29" s="124"/>
    </row>
    <row r="30" spans="1:12" x14ac:dyDescent="0.25">
      <c r="A30" s="18">
        <v>19</v>
      </c>
      <c r="B30" s="401" t="s">
        <v>114</v>
      </c>
      <c r="C30" s="402"/>
      <c r="D30" s="275">
        <v>8</v>
      </c>
      <c r="F30" s="36">
        <v>59</v>
      </c>
      <c r="G30" s="8" t="s">
        <v>62</v>
      </c>
      <c r="H30" s="210">
        <f>-H13*D33/H12</f>
        <v>-3.8715388538280102</v>
      </c>
      <c r="J30" s="33"/>
      <c r="K30" s="19"/>
      <c r="L30" s="124"/>
    </row>
    <row r="31" spans="1:12" ht="14.4" thickBot="1" x14ac:dyDescent="0.3">
      <c r="A31" s="18">
        <v>21</v>
      </c>
      <c r="B31" s="401" t="s">
        <v>85</v>
      </c>
      <c r="C31" s="402"/>
      <c r="D31" s="275">
        <v>2.5</v>
      </c>
      <c r="F31" s="187">
        <v>60</v>
      </c>
      <c r="G31" s="117" t="s">
        <v>119</v>
      </c>
      <c r="H31" s="212">
        <f>SUM(H29:H30)</f>
        <v>41.456431150286576</v>
      </c>
      <c r="J31" s="33"/>
      <c r="K31" s="19"/>
      <c r="L31" s="124"/>
    </row>
    <row r="32" spans="1:12" ht="15" thickTop="1" thickBot="1" x14ac:dyDescent="0.3">
      <c r="A32" s="18">
        <v>22</v>
      </c>
      <c r="B32" s="401" t="s">
        <v>45</v>
      </c>
      <c r="C32" s="402"/>
      <c r="D32" s="275">
        <v>25</v>
      </c>
      <c r="J32" s="33"/>
      <c r="K32" s="19"/>
      <c r="L32" s="124"/>
    </row>
    <row r="33" spans="1:12" ht="15" thickTop="1" thickBot="1" x14ac:dyDescent="0.3">
      <c r="A33" s="20">
        <v>23</v>
      </c>
      <c r="B33" s="464" t="s">
        <v>52</v>
      </c>
      <c r="C33" s="465"/>
      <c r="D33" s="276">
        <v>13.03</v>
      </c>
      <c r="F33" s="17">
        <v>61</v>
      </c>
      <c r="G33" s="304" t="s">
        <v>120</v>
      </c>
      <c r="H33" s="194">
        <f>D35</f>
        <v>0.5</v>
      </c>
      <c r="I33" s="374" t="s">
        <v>233</v>
      </c>
      <c r="J33" s="33"/>
      <c r="K33" s="19"/>
      <c r="L33" s="124"/>
    </row>
    <row r="34" spans="1:12" ht="15" thickTop="1" thickBot="1" x14ac:dyDescent="0.3">
      <c r="B34" s="284"/>
      <c r="C34" s="284"/>
      <c r="D34" s="284"/>
      <c r="F34" s="18">
        <v>62</v>
      </c>
      <c r="G34" s="305" t="s">
        <v>121</v>
      </c>
      <c r="H34" s="306">
        <f>H31*D24/100*D35</f>
        <v>8.2912862300573149</v>
      </c>
      <c r="I34" s="375">
        <f>H31*D24/100</f>
        <v>16.58257246011463</v>
      </c>
      <c r="J34" s="33"/>
      <c r="K34" s="19"/>
      <c r="L34" s="124"/>
    </row>
    <row r="35" spans="1:12" ht="14.4" thickTop="1" x14ac:dyDescent="0.25">
      <c r="A35" s="17">
        <v>24</v>
      </c>
      <c r="B35" s="87" t="s">
        <v>12</v>
      </c>
      <c r="C35" s="87"/>
      <c r="D35" s="55">
        <v>0.5</v>
      </c>
      <c r="F35" s="18">
        <v>63</v>
      </c>
      <c r="G35" s="307" t="s">
        <v>234</v>
      </c>
      <c r="H35" s="308">
        <f>D41*D35</f>
        <v>0.06</v>
      </c>
      <c r="I35" s="376">
        <f>D41</f>
        <v>0.12</v>
      </c>
      <c r="J35" s="33"/>
      <c r="K35" s="19"/>
      <c r="L35" s="124"/>
    </row>
    <row r="36" spans="1:12" x14ac:dyDescent="0.25">
      <c r="A36" s="18">
        <v>25</v>
      </c>
      <c r="B36" s="78" t="s">
        <v>49</v>
      </c>
      <c r="C36" s="78"/>
      <c r="D36" s="275">
        <v>1.2</v>
      </c>
      <c r="F36" s="18">
        <v>64</v>
      </c>
      <c r="G36" s="300" t="s">
        <v>27</v>
      </c>
      <c r="H36" s="306">
        <f>D36+D37+D38</f>
        <v>1.5999999999999999</v>
      </c>
      <c r="I36" s="377"/>
      <c r="J36" s="33"/>
      <c r="K36" s="44"/>
      <c r="L36" s="125"/>
    </row>
    <row r="37" spans="1:12" x14ac:dyDescent="0.25">
      <c r="A37" s="18">
        <v>26</v>
      </c>
      <c r="B37" s="283" t="s">
        <v>50</v>
      </c>
      <c r="C37" s="283"/>
      <c r="D37" s="275">
        <v>0.2</v>
      </c>
      <c r="F37" s="18">
        <v>65</v>
      </c>
      <c r="G37" s="307" t="s">
        <v>235</v>
      </c>
      <c r="H37" s="378"/>
      <c r="I37" s="376">
        <f>D40</f>
        <v>0.26</v>
      </c>
      <c r="J37" s="33"/>
      <c r="K37" s="19"/>
      <c r="L37" s="124"/>
    </row>
    <row r="38" spans="1:12" ht="14.4" thickBot="1" x14ac:dyDescent="0.3">
      <c r="A38" s="20">
        <v>27</v>
      </c>
      <c r="B38" s="332" t="s">
        <v>51</v>
      </c>
      <c r="C38" s="332"/>
      <c r="D38" s="276">
        <v>0.2</v>
      </c>
      <c r="F38" s="18">
        <v>66</v>
      </c>
      <c r="G38" s="300" t="s">
        <v>248</v>
      </c>
      <c r="H38" s="306">
        <f>D42*D32/H17</f>
        <v>0.12755102040816327</v>
      </c>
      <c r="I38" s="309">
        <f>D42*D32/H16</f>
        <v>0.25498820679543571</v>
      </c>
      <c r="J38" s="33"/>
      <c r="K38" s="44"/>
      <c r="L38" s="125"/>
    </row>
    <row r="39" spans="1:12" ht="15" thickTop="1" thickBot="1" x14ac:dyDescent="0.3">
      <c r="F39" s="18">
        <v>67</v>
      </c>
      <c r="G39" s="300" t="s">
        <v>237</v>
      </c>
      <c r="H39" s="306">
        <f>D32/60*D43</f>
        <v>1.6666666666666667</v>
      </c>
      <c r="I39" s="377"/>
      <c r="J39" s="33"/>
      <c r="K39" s="19"/>
      <c r="L39" s="124"/>
    </row>
    <row r="40" spans="1:12" ht="14.4" thickTop="1" x14ac:dyDescent="0.25">
      <c r="A40" s="333">
        <v>28</v>
      </c>
      <c r="B40" s="329" t="s">
        <v>242</v>
      </c>
      <c r="C40" s="330"/>
      <c r="D40" s="390">
        <v>0.26</v>
      </c>
      <c r="F40" s="18">
        <v>68</v>
      </c>
      <c r="G40" s="299" t="s">
        <v>238</v>
      </c>
      <c r="H40" s="378"/>
      <c r="I40" s="375">
        <f>D32/60*D44</f>
        <v>0.83333333333333337</v>
      </c>
      <c r="J40" s="33"/>
      <c r="K40" s="44"/>
      <c r="L40" s="125"/>
    </row>
    <row r="41" spans="1:12" x14ac:dyDescent="0.25">
      <c r="A41" s="331">
        <v>29</v>
      </c>
      <c r="B41" s="299" t="s">
        <v>231</v>
      </c>
      <c r="C41" s="371"/>
      <c r="D41" s="391">
        <v>0.12</v>
      </c>
      <c r="F41" s="18">
        <v>69</v>
      </c>
      <c r="G41" s="300" t="s">
        <v>239</v>
      </c>
      <c r="H41" s="306">
        <f>D32/60*D45</f>
        <v>3.3333333333333335</v>
      </c>
      <c r="I41" s="377"/>
      <c r="J41" s="33"/>
      <c r="K41" s="2"/>
      <c r="L41" s="124"/>
    </row>
    <row r="42" spans="1:12" ht="14.4" thickBot="1" x14ac:dyDescent="0.3">
      <c r="A42" s="331">
        <v>30</v>
      </c>
      <c r="B42" s="299" t="s">
        <v>232</v>
      </c>
      <c r="C42" s="371"/>
      <c r="D42" s="298">
        <v>1</v>
      </c>
      <c r="F42" s="310">
        <v>70</v>
      </c>
      <c r="G42" s="311" t="s">
        <v>240</v>
      </c>
      <c r="H42" s="379"/>
      <c r="I42" s="380">
        <f>D32/60*D46</f>
        <v>0.83333333333333337</v>
      </c>
      <c r="J42" s="33"/>
      <c r="K42" s="19"/>
      <c r="L42" s="124"/>
    </row>
    <row r="43" spans="1:12" ht="15" thickTop="1" thickBot="1" x14ac:dyDescent="0.3">
      <c r="A43" s="331">
        <v>31</v>
      </c>
      <c r="B43" s="462" t="s">
        <v>33</v>
      </c>
      <c r="C43" s="462"/>
      <c r="D43" s="298">
        <v>4</v>
      </c>
      <c r="F43" s="312">
        <v>71</v>
      </c>
      <c r="G43" s="313" t="s">
        <v>43</v>
      </c>
      <c r="H43" s="314">
        <f>SUM(H34:H42)</f>
        <v>15.078837250465478</v>
      </c>
      <c r="I43" s="381">
        <f>SUM(I34:I42)</f>
        <v>18.884227333576732</v>
      </c>
      <c r="J43" s="33"/>
      <c r="K43" s="33"/>
      <c r="L43" s="124"/>
    </row>
    <row r="44" spans="1:12" ht="14.4" thickTop="1" x14ac:dyDescent="0.25">
      <c r="A44" s="331">
        <v>32</v>
      </c>
      <c r="B44" s="299" t="s">
        <v>226</v>
      </c>
      <c r="C44" s="371"/>
      <c r="D44" s="298">
        <v>2</v>
      </c>
      <c r="F44" s="315">
        <v>72</v>
      </c>
      <c r="G44" s="303" t="s">
        <v>243</v>
      </c>
      <c r="H44" s="306">
        <f>H43*D47</f>
        <v>2.2618255875698217</v>
      </c>
      <c r="I44" s="382">
        <f>I43*D47</f>
        <v>2.8326341000365098</v>
      </c>
      <c r="J44" s="33"/>
      <c r="K44" s="69"/>
      <c r="L44" s="125"/>
    </row>
    <row r="45" spans="1:12" ht="15" customHeight="1" x14ac:dyDescent="0.25">
      <c r="A45" s="331">
        <v>33</v>
      </c>
      <c r="B45" s="462" t="s">
        <v>16</v>
      </c>
      <c r="C45" s="462"/>
      <c r="D45" s="298">
        <v>8</v>
      </c>
      <c r="F45" s="316">
        <v>73</v>
      </c>
      <c r="G45" s="317" t="s">
        <v>244</v>
      </c>
      <c r="H45" s="306">
        <f>H43*D48</f>
        <v>0.75394186252327389</v>
      </c>
      <c r="I45" s="383">
        <f>I43*D48</f>
        <v>0.94421136667883665</v>
      </c>
      <c r="J45" s="33"/>
      <c r="K45" s="19"/>
      <c r="L45" s="124"/>
    </row>
    <row r="46" spans="1:12" x14ac:dyDescent="0.25">
      <c r="A46" s="331">
        <v>34</v>
      </c>
      <c r="B46" s="299" t="s">
        <v>227</v>
      </c>
      <c r="C46" s="371"/>
      <c r="D46" s="298">
        <v>2</v>
      </c>
      <c r="F46" s="318">
        <v>74</v>
      </c>
      <c r="G46" s="319" t="s">
        <v>245</v>
      </c>
      <c r="H46" s="384">
        <f>H43*D49</f>
        <v>1.5078837250465478</v>
      </c>
      <c r="I46" s="385">
        <f>I43*D49</f>
        <v>1.8884227333576733</v>
      </c>
      <c r="J46" s="33"/>
      <c r="K46" s="44"/>
      <c r="L46" s="125"/>
    </row>
    <row r="47" spans="1:12" x14ac:dyDescent="0.25">
      <c r="A47" s="331">
        <v>35</v>
      </c>
      <c r="B47" s="462" t="s">
        <v>40</v>
      </c>
      <c r="C47" s="462"/>
      <c r="D47" s="301">
        <v>0.15</v>
      </c>
      <c r="F47" s="320">
        <v>75</v>
      </c>
      <c r="G47" s="321" t="s">
        <v>39</v>
      </c>
      <c r="H47" s="322">
        <f>SUM(H43:H46)</f>
        <v>19.60248842560512</v>
      </c>
      <c r="I47" s="386">
        <f>SUM(I43:I46)</f>
        <v>24.54949553364975</v>
      </c>
    </row>
    <row r="48" spans="1:12" x14ac:dyDescent="0.25">
      <c r="A48" s="331">
        <v>36</v>
      </c>
      <c r="B48" s="462" t="s">
        <v>228</v>
      </c>
      <c r="C48" s="462"/>
      <c r="D48" s="301">
        <v>0.05</v>
      </c>
      <c r="F48" s="318">
        <v>76</v>
      </c>
      <c r="G48" s="323" t="s">
        <v>246</v>
      </c>
      <c r="H48" s="384">
        <f>H47*D50</f>
        <v>5.8807465276815361</v>
      </c>
      <c r="I48" s="385">
        <f>I47*D50</f>
        <v>7.3648486600949248</v>
      </c>
    </row>
    <row r="49" spans="1:9" x14ac:dyDescent="0.25">
      <c r="A49" s="331">
        <v>37</v>
      </c>
      <c r="B49" s="299" t="s">
        <v>229</v>
      </c>
      <c r="C49" s="371"/>
      <c r="D49" s="389">
        <v>0.1</v>
      </c>
      <c r="F49" s="320">
        <v>77</v>
      </c>
      <c r="G49" s="324" t="s">
        <v>34</v>
      </c>
      <c r="H49" s="387">
        <f>SUM(H47:H48)</f>
        <v>25.483234953286654</v>
      </c>
      <c r="I49" s="386">
        <f>SUM(I47:I48)</f>
        <v>31.914344193744675</v>
      </c>
    </row>
    <row r="50" spans="1:9" x14ac:dyDescent="0.25">
      <c r="A50" s="331">
        <v>38</v>
      </c>
      <c r="B50" s="299" t="s">
        <v>230</v>
      </c>
      <c r="C50" s="371"/>
      <c r="D50" s="301">
        <v>0.3</v>
      </c>
      <c r="F50" s="316">
        <v>78</v>
      </c>
      <c r="G50" s="325" t="s">
        <v>247</v>
      </c>
      <c r="H50" s="306">
        <f>H49*D51</f>
        <v>4.841814641124464</v>
      </c>
      <c r="I50" s="383">
        <f>I49*D51</f>
        <v>6.0637253968114884</v>
      </c>
    </row>
    <row r="51" spans="1:9" ht="14.4" thickBot="1" x14ac:dyDescent="0.3">
      <c r="A51" s="334">
        <v>39</v>
      </c>
      <c r="B51" s="463" t="s">
        <v>47</v>
      </c>
      <c r="C51" s="463"/>
      <c r="D51" s="302">
        <v>0.19</v>
      </c>
      <c r="F51" s="326">
        <v>79</v>
      </c>
      <c r="G51" s="327" t="s">
        <v>241</v>
      </c>
      <c r="H51" s="328">
        <f>SUM(H49:H50)</f>
        <v>30.325049594411119</v>
      </c>
      <c r="I51" s="388">
        <f>SUM(I49:I50)</f>
        <v>37.97806959055616</v>
      </c>
    </row>
    <row r="52" spans="1:9" ht="14.4" thickTop="1" x14ac:dyDescent="0.25"/>
    <row r="68" spans="10:10" customFormat="1" x14ac:dyDescent="0.25">
      <c r="J68" s="6"/>
    </row>
  </sheetData>
  <sheetProtection algorithmName="SHA-512" hashValue="gXoCazW0l4Luerbz64rLSTnHV6dDMnFW59foFfQayAQ4uo+p5nK5s4r8mf69pMOOZ1CDUSTp4KTZQIEG3kTiQA==" saltValue="9lAbPOBg7D17KRi8ZdoZaw==" spinCount="100000" sheet="1" objects="1" scenarios="1"/>
  <mergeCells count="28">
    <mergeCell ref="B22:C22"/>
    <mergeCell ref="B24:C24"/>
    <mergeCell ref="B20:C20"/>
    <mergeCell ref="A1:G1"/>
    <mergeCell ref="A2:C2"/>
    <mergeCell ref="B10:C10"/>
    <mergeCell ref="B11:C11"/>
    <mergeCell ref="B12:C12"/>
    <mergeCell ref="B13:C13"/>
    <mergeCell ref="B15:C15"/>
    <mergeCell ref="B16:C16"/>
    <mergeCell ref="B17:C17"/>
    <mergeCell ref="B18:C18"/>
    <mergeCell ref="B19:C19"/>
    <mergeCell ref="B21:C21"/>
    <mergeCell ref="B23:C23"/>
    <mergeCell ref="B47:C47"/>
    <mergeCell ref="B51:C51"/>
    <mergeCell ref="B45:C45"/>
    <mergeCell ref="B30:C30"/>
    <mergeCell ref="B26:C26"/>
    <mergeCell ref="B48:C48"/>
    <mergeCell ref="B33:C33"/>
    <mergeCell ref="B43:C43"/>
    <mergeCell ref="B31:C31"/>
    <mergeCell ref="B27:C27"/>
    <mergeCell ref="B32:C32"/>
    <mergeCell ref="B28:C28"/>
  </mergeCells>
  <dataValidations count="2">
    <dataValidation type="list" allowBlank="1" showInputMessage="1" showErrorMessage="1" sqref="D35">
      <formula1>Flaschengöße</formula1>
    </dataValidation>
    <dataValidation type="list" allowBlank="1" showErrorMessage="1" errorTitle="nicht in Liste" sqref="D15">
      <formula1>Kontingent</formula1>
    </dataValidation>
  </dataValidations>
  <pageMargins left="0.51181102362204722" right="0.51181102362204722" top="0.39370078740157483" bottom="0.39370078740157483" header="0.31496062992125984" footer="0.31496062992125984"/>
  <pageSetup paperSize="9" scale="71" orientation="landscape" verticalDpi="4294967295" r:id="rId1"/>
  <headerFooter>
    <oddFooter>&amp;L&amp;7Erstellt: LVWO Weinsberg J. Friz&amp;C&amp;7&amp;F&amp;R&amp;7&amp;D</oddFooter>
  </headerFooter>
  <ignoredErrors>
    <ignoredError sqref="H30 H50:I50" formula="1"/>
  </ignoredErrors>
  <drawing r:id="rId2"/>
  <legacyDrawing r:id="rId3"/>
  <oleObjects>
    <mc:AlternateContent xmlns:mc="http://schemas.openxmlformats.org/markup-compatibility/2006">
      <mc:Choice Requires="x14">
        <oleObject progId="Word.Picture.8" shapeId="42008" r:id="rId4">
          <objectPr defaultSize="0" autoPict="0" r:id="rId5">
            <anchor moveWithCells="1" sizeWithCells="1">
              <from>
                <xdr:col>6</xdr:col>
                <xdr:colOff>1668780</xdr:colOff>
                <xdr:row>1</xdr:row>
                <xdr:rowOff>99060</xdr:rowOff>
              </from>
              <to>
                <xdr:col>6</xdr:col>
                <xdr:colOff>2354580</xdr:colOff>
                <xdr:row>4</xdr:row>
                <xdr:rowOff>99060</xdr:rowOff>
              </to>
            </anchor>
          </objectPr>
        </oleObject>
      </mc:Choice>
      <mc:Fallback>
        <oleObject progId="Word.Picture.8" shapeId="42008" r:id="rId4"/>
      </mc:Fallback>
    </mc:AlternateContent>
  </oleObject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73"/>
  <sheetViews>
    <sheetView zoomScale="75" zoomScaleNormal="75" workbookViewId="0">
      <selection activeCell="L16" sqref="L16"/>
    </sheetView>
  </sheetViews>
  <sheetFormatPr baseColWidth="10" defaultRowHeight="13.8" x14ac:dyDescent="0.25"/>
  <cols>
    <col min="1" max="1" width="3" style="32" customWidth="1"/>
    <col min="2" max="2" width="8.19921875" style="32" customWidth="1"/>
    <col min="3" max="3" width="49.09765625" style="127" customWidth="1"/>
    <col min="4" max="4" width="12.19921875" style="127" customWidth="1"/>
    <col min="5" max="5" width="5.3984375" style="127" customWidth="1"/>
    <col min="6" max="6" width="11.19921875" style="32" hidden="1" customWidth="1"/>
    <col min="7" max="7" width="3" style="32" customWidth="1"/>
    <col min="8" max="8" width="61.3984375" style="32" customWidth="1"/>
    <col min="9" max="9" width="11.59765625" style="32" customWidth="1"/>
    <col min="10" max="10" width="5.3984375" style="32" customWidth="1"/>
    <col min="11" max="11" width="3.09765625" style="32" customWidth="1"/>
    <col min="12" max="12" width="61.5" style="32" customWidth="1"/>
    <col min="13" max="16384" width="11.19921875" style="32"/>
  </cols>
  <sheetData>
    <row r="1" spans="1:13" ht="22.2" customHeight="1" x14ac:dyDescent="0.4">
      <c r="A1" s="472" t="s">
        <v>129</v>
      </c>
      <c r="B1" s="472"/>
      <c r="C1" s="472"/>
      <c r="D1" s="472"/>
      <c r="E1" s="472"/>
      <c r="F1" s="472"/>
      <c r="G1" s="472"/>
      <c r="H1" s="472"/>
      <c r="I1" s="472"/>
    </row>
    <row r="2" spans="1:13" ht="13.95" customHeight="1" x14ac:dyDescent="0.25">
      <c r="A2" s="473"/>
      <c r="B2" s="473"/>
      <c r="C2" s="473"/>
      <c r="D2" s="473"/>
      <c r="E2" s="295"/>
    </row>
    <row r="3" spans="1:13" ht="13.95" customHeight="1" x14ac:dyDescent="0.3">
      <c r="B3" s="126" t="s">
        <v>41</v>
      </c>
      <c r="H3" s="128" t="s">
        <v>111</v>
      </c>
      <c r="I3" s="129" t="s">
        <v>9</v>
      </c>
    </row>
    <row r="4" spans="1:13" ht="13.95" customHeight="1" x14ac:dyDescent="0.3">
      <c r="B4" s="126" t="s">
        <v>130</v>
      </c>
      <c r="H4" s="128" t="s">
        <v>112</v>
      </c>
      <c r="I4" s="130" t="s">
        <v>10</v>
      </c>
    </row>
    <row r="5" spans="1:13" ht="13.95" customHeight="1" x14ac:dyDescent="0.25">
      <c r="B5" s="126" t="s">
        <v>36</v>
      </c>
      <c r="H5" s="131"/>
      <c r="I5" s="132" t="s">
        <v>110</v>
      </c>
    </row>
    <row r="6" spans="1:13" ht="13.95" customHeight="1" x14ac:dyDescent="0.25">
      <c r="B6" s="133" t="s">
        <v>37</v>
      </c>
      <c r="H6" s="134" t="s">
        <v>19</v>
      </c>
      <c r="I6" s="135" t="s">
        <v>109</v>
      </c>
    </row>
    <row r="7" spans="1:13" ht="6.6" customHeight="1" x14ac:dyDescent="0.25"/>
    <row r="8" spans="1:13" ht="19.95" customHeight="1" x14ac:dyDescent="0.25">
      <c r="B8" s="136" t="s">
        <v>68</v>
      </c>
      <c r="C8" s="137"/>
    </row>
    <row r="9" spans="1:13" ht="6.6" customHeight="1" x14ac:dyDescent="0.25"/>
    <row r="10" spans="1:13" ht="13.95" customHeight="1" x14ac:dyDescent="0.25"/>
    <row r="11" spans="1:13" ht="13.95" customHeight="1" thickBot="1" x14ac:dyDescent="0.3">
      <c r="E11" s="138"/>
    </row>
    <row r="12" spans="1:13" ht="13.95" customHeight="1" thickTop="1" thickBot="1" x14ac:dyDescent="0.3">
      <c r="A12" s="140">
        <v>1</v>
      </c>
      <c r="B12" s="474" t="s">
        <v>131</v>
      </c>
      <c r="C12" s="475"/>
      <c r="D12" s="335">
        <v>24.3</v>
      </c>
      <c r="E12" s="138"/>
      <c r="G12" s="139" t="s">
        <v>132</v>
      </c>
    </row>
    <row r="13" spans="1:13" ht="13.95" customHeight="1" thickTop="1" thickBot="1" x14ac:dyDescent="0.3">
      <c r="A13" s="140">
        <v>2</v>
      </c>
      <c r="B13" s="474" t="s">
        <v>134</v>
      </c>
      <c r="C13" s="475"/>
      <c r="D13" s="141">
        <v>41</v>
      </c>
      <c r="E13" s="138"/>
      <c r="G13" s="139" t="s">
        <v>133</v>
      </c>
    </row>
    <row r="14" spans="1:13" ht="13.95" customHeight="1" thickTop="1" thickBot="1" x14ac:dyDescent="0.3">
      <c r="E14" s="142"/>
      <c r="G14" s="139" t="s">
        <v>164</v>
      </c>
      <c r="M14" s="126"/>
    </row>
    <row r="15" spans="1:13" ht="13.95" customHeight="1" thickTop="1" x14ac:dyDescent="0.25">
      <c r="A15" s="143">
        <v>3</v>
      </c>
      <c r="B15" s="144" t="s">
        <v>12</v>
      </c>
      <c r="C15" s="145"/>
      <c r="D15" s="289">
        <v>0.5</v>
      </c>
      <c r="E15" s="142"/>
      <c r="I15" s="139"/>
    </row>
    <row r="16" spans="1:13" ht="14.4" thickBot="1" x14ac:dyDescent="0.3">
      <c r="A16" s="146">
        <v>4</v>
      </c>
      <c r="B16" s="476" t="s">
        <v>158</v>
      </c>
      <c r="C16" s="477"/>
      <c r="D16" s="336">
        <v>25</v>
      </c>
      <c r="E16" s="142"/>
    </row>
    <row r="17" spans="1:13" ht="14.4" thickTop="1" x14ac:dyDescent="0.25">
      <c r="A17" s="146">
        <v>5</v>
      </c>
      <c r="B17" s="293" t="s">
        <v>159</v>
      </c>
      <c r="C17" s="294"/>
      <c r="D17" s="336">
        <v>1.3</v>
      </c>
      <c r="E17" s="142"/>
      <c r="G17" s="147">
        <v>33</v>
      </c>
      <c r="H17" s="372" t="s">
        <v>135</v>
      </c>
      <c r="I17" s="148">
        <f>D12*D22</f>
        <v>3280.5</v>
      </c>
    </row>
    <row r="18" spans="1:13" x14ac:dyDescent="0.25">
      <c r="A18" s="146">
        <v>6</v>
      </c>
      <c r="B18" s="293" t="s">
        <v>160</v>
      </c>
      <c r="C18" s="294"/>
      <c r="D18" s="336">
        <v>0.1</v>
      </c>
      <c r="E18" s="138"/>
      <c r="G18" s="150">
        <v>34</v>
      </c>
      <c r="H18" s="77" t="s">
        <v>136</v>
      </c>
      <c r="I18" s="151">
        <f>D22</f>
        <v>135</v>
      </c>
      <c r="K18" s="149"/>
    </row>
    <row r="19" spans="1:13" ht="14.4" thickBot="1" x14ac:dyDescent="0.3">
      <c r="A19" s="152">
        <v>7</v>
      </c>
      <c r="B19" s="296" t="s">
        <v>161</v>
      </c>
      <c r="C19" s="297"/>
      <c r="D19" s="337">
        <v>0.1</v>
      </c>
      <c r="E19" s="138"/>
      <c r="G19" s="150">
        <v>35</v>
      </c>
      <c r="H19" s="305" t="s">
        <v>137</v>
      </c>
      <c r="I19" s="151">
        <f>D22*(100%-D27)*(100%-D28)*(100%-D29)*(100%-D30)*(100%-D31)*(100%-D32)*(100%-D33)*(100%-D34)*(100%-D35)*(100%-D36)</f>
        <v>107.54596124999999</v>
      </c>
    </row>
    <row r="20" spans="1:13" ht="15" thickTop="1" thickBot="1" x14ac:dyDescent="0.3">
      <c r="A20" s="139"/>
      <c r="B20" s="139"/>
      <c r="D20" s="138"/>
      <c r="E20" s="138"/>
      <c r="G20" s="150">
        <v>36</v>
      </c>
      <c r="H20" s="305" t="s">
        <v>138</v>
      </c>
      <c r="I20" s="151">
        <f>I18-I19</f>
        <v>27.454038750000009</v>
      </c>
    </row>
    <row r="21" spans="1:13" ht="14.4" customHeight="1" thickTop="1" x14ac:dyDescent="0.25">
      <c r="A21" s="143">
        <v>8</v>
      </c>
      <c r="B21" s="144" t="s">
        <v>139</v>
      </c>
      <c r="C21" s="145"/>
      <c r="D21" s="155">
        <v>225</v>
      </c>
      <c r="E21" s="154"/>
      <c r="G21" s="150">
        <v>37</v>
      </c>
      <c r="H21" s="305" t="s">
        <v>140</v>
      </c>
      <c r="I21" s="156">
        <f>I19/D13*100</f>
        <v>262.30722256097556</v>
      </c>
    </row>
    <row r="22" spans="1:13" ht="14.4" thickBot="1" x14ac:dyDescent="0.3">
      <c r="A22" s="146">
        <v>9</v>
      </c>
      <c r="B22" s="293" t="s">
        <v>141</v>
      </c>
      <c r="C22" s="294"/>
      <c r="D22" s="157">
        <v>135</v>
      </c>
      <c r="E22" s="154"/>
      <c r="G22" s="158">
        <v>38</v>
      </c>
      <c r="H22" s="373" t="s">
        <v>259</v>
      </c>
      <c r="I22" s="159">
        <f>TRUNC(I21/D15,0)</f>
        <v>524</v>
      </c>
      <c r="K22" s="149"/>
    </row>
    <row r="23" spans="1:13" ht="15" thickTop="1" thickBot="1" x14ac:dyDescent="0.3">
      <c r="A23" s="146">
        <v>10</v>
      </c>
      <c r="B23" s="293" t="s">
        <v>142</v>
      </c>
      <c r="C23" s="294"/>
      <c r="D23" s="338">
        <v>330</v>
      </c>
      <c r="E23" s="154"/>
      <c r="K23" s="149"/>
    </row>
    <row r="24" spans="1:13" ht="14.4" thickTop="1" x14ac:dyDescent="0.25">
      <c r="A24" s="146">
        <v>11</v>
      </c>
      <c r="B24" s="293" t="s">
        <v>143</v>
      </c>
      <c r="C24" s="294"/>
      <c r="D24" s="160">
        <v>3</v>
      </c>
      <c r="G24" s="147">
        <v>39</v>
      </c>
      <c r="H24" s="339" t="s">
        <v>117</v>
      </c>
      <c r="I24" s="161" t="s">
        <v>118</v>
      </c>
    </row>
    <row r="25" spans="1:13" ht="14.4" thickBot="1" x14ac:dyDescent="0.3">
      <c r="A25" s="152">
        <v>12</v>
      </c>
      <c r="B25" s="470" t="s">
        <v>144</v>
      </c>
      <c r="C25" s="471"/>
      <c r="D25" s="162">
        <v>2</v>
      </c>
      <c r="E25" s="32"/>
      <c r="G25" s="150">
        <v>40</v>
      </c>
      <c r="H25" s="163" t="s">
        <v>165</v>
      </c>
      <c r="I25" s="340">
        <f>I17/I19</f>
        <v>30.503237516973705</v>
      </c>
    </row>
    <row r="26" spans="1:13" ht="15" thickTop="1" thickBot="1" x14ac:dyDescent="0.3">
      <c r="A26" s="341">
        <v>13</v>
      </c>
      <c r="B26" s="478" t="s">
        <v>157</v>
      </c>
      <c r="C26" s="478"/>
      <c r="D26" s="342">
        <v>1.4999999999999999E-2</v>
      </c>
      <c r="E26" s="34"/>
      <c r="G26" s="150">
        <v>41</v>
      </c>
      <c r="H26" s="153" t="s">
        <v>150</v>
      </c>
      <c r="I26" s="343">
        <f>D25*D16*F41/I19</f>
        <v>1.859670020848877</v>
      </c>
      <c r="K26" s="149"/>
    </row>
    <row r="27" spans="1:13" ht="14.4" customHeight="1" thickTop="1" x14ac:dyDescent="0.25">
      <c r="A27" s="164">
        <v>14</v>
      </c>
      <c r="B27" s="479" t="s">
        <v>145</v>
      </c>
      <c r="C27" s="480"/>
      <c r="D27" s="278">
        <v>0.09</v>
      </c>
      <c r="E27" s="30"/>
      <c r="G27" s="150">
        <v>42</v>
      </c>
      <c r="H27" s="163" t="s">
        <v>147</v>
      </c>
      <c r="I27" s="344">
        <f>I17*D26*F41/I19</f>
        <v>1.8301942510184221</v>
      </c>
    </row>
    <row r="28" spans="1:13" x14ac:dyDescent="0.25">
      <c r="A28" s="165">
        <v>15</v>
      </c>
      <c r="B28" s="476" t="s">
        <v>146</v>
      </c>
      <c r="C28" s="477"/>
      <c r="D28" s="279">
        <v>0.05</v>
      </c>
      <c r="E28" s="32"/>
      <c r="G28" s="150">
        <v>43</v>
      </c>
      <c r="H28" s="345" t="s">
        <v>57</v>
      </c>
      <c r="I28" s="346">
        <f>SUM(I25:I27)</f>
        <v>34.193101788840998</v>
      </c>
    </row>
    <row r="29" spans="1:13" x14ac:dyDescent="0.25">
      <c r="A29" s="165">
        <v>16</v>
      </c>
      <c r="B29" s="476" t="s">
        <v>148</v>
      </c>
      <c r="C29" s="477"/>
      <c r="D29" s="279">
        <v>0.05</v>
      </c>
      <c r="E29" s="32"/>
      <c r="G29" s="150">
        <v>44</v>
      </c>
      <c r="H29" s="153" t="s">
        <v>166</v>
      </c>
      <c r="I29" s="343">
        <f>D23/15/I19</f>
        <v>0.20456370229337648</v>
      </c>
      <c r="K29" s="149"/>
    </row>
    <row r="30" spans="1:13" ht="14.4" thickBot="1" x14ac:dyDescent="0.3">
      <c r="A30" s="165">
        <v>17</v>
      </c>
      <c r="B30" s="476" t="s">
        <v>149</v>
      </c>
      <c r="C30" s="477"/>
      <c r="D30" s="279">
        <v>0.03</v>
      </c>
      <c r="E30" s="138"/>
      <c r="G30" s="347">
        <v>45</v>
      </c>
      <c r="H30" s="348" t="s">
        <v>119</v>
      </c>
      <c r="I30" s="349">
        <f>SUM(I28:I29)</f>
        <v>34.397665491134376</v>
      </c>
      <c r="K30" s="149"/>
      <c r="M30" s="166"/>
    </row>
    <row r="31" spans="1:13" ht="15" thickTop="1" thickBot="1" x14ac:dyDescent="0.3">
      <c r="A31" s="165">
        <v>18</v>
      </c>
      <c r="B31" s="476" t="s">
        <v>151</v>
      </c>
      <c r="C31" s="477"/>
      <c r="D31" s="279">
        <v>0</v>
      </c>
      <c r="E31" s="28"/>
      <c r="F31" s="32">
        <f t="shared" ref="F31:F40" si="0">IF(D27&gt;0,1,0)</f>
        <v>1</v>
      </c>
    </row>
    <row r="32" spans="1:13" ht="14.4" customHeight="1" thickTop="1" x14ac:dyDescent="0.25">
      <c r="A32" s="165">
        <v>19</v>
      </c>
      <c r="B32" s="476" t="s">
        <v>152</v>
      </c>
      <c r="C32" s="477"/>
      <c r="D32" s="280">
        <v>0</v>
      </c>
      <c r="E32" s="28"/>
      <c r="F32" s="32">
        <f t="shared" si="0"/>
        <v>1</v>
      </c>
      <c r="G32" s="147">
        <v>46</v>
      </c>
      <c r="H32" s="339" t="s">
        <v>120</v>
      </c>
      <c r="I32" s="350">
        <f>D15</f>
        <v>0.5</v>
      </c>
      <c r="L32" s="166"/>
    </row>
    <row r="33" spans="1:9" x14ac:dyDescent="0.25">
      <c r="A33" s="165">
        <v>20</v>
      </c>
      <c r="B33" s="476" t="s">
        <v>153</v>
      </c>
      <c r="C33" s="477"/>
      <c r="D33" s="280">
        <v>0</v>
      </c>
      <c r="E33" s="28"/>
      <c r="F33" s="32">
        <f t="shared" si="0"/>
        <v>1</v>
      </c>
      <c r="G33" s="150">
        <v>47</v>
      </c>
      <c r="H33" s="163" t="s">
        <v>121</v>
      </c>
      <c r="I33" s="351">
        <f>I30*D13/100*D15</f>
        <v>7.0515214256825471</v>
      </c>
    </row>
    <row r="34" spans="1:9" x14ac:dyDescent="0.25">
      <c r="A34" s="165">
        <v>21</v>
      </c>
      <c r="B34" s="476" t="s">
        <v>154</v>
      </c>
      <c r="C34" s="477"/>
      <c r="D34" s="280">
        <v>0</v>
      </c>
      <c r="E34" s="28"/>
      <c r="F34" s="32">
        <f t="shared" si="0"/>
        <v>1</v>
      </c>
      <c r="G34" s="150">
        <v>48</v>
      </c>
      <c r="H34" s="163" t="s">
        <v>234</v>
      </c>
      <c r="I34" s="351">
        <f>I21*D38/I22</f>
        <v>6.0070356311673789E-2</v>
      </c>
    </row>
    <row r="35" spans="1:9" x14ac:dyDescent="0.25">
      <c r="A35" s="165">
        <v>22</v>
      </c>
      <c r="B35" s="476" t="s">
        <v>155</v>
      </c>
      <c r="C35" s="477"/>
      <c r="D35" s="280">
        <v>0</v>
      </c>
      <c r="E35" s="28"/>
      <c r="F35" s="32">
        <f t="shared" si="0"/>
        <v>0</v>
      </c>
      <c r="G35" s="150">
        <v>49</v>
      </c>
      <c r="H35" s="163" t="s">
        <v>27</v>
      </c>
      <c r="I35" s="352">
        <f>D17+D18+D19</f>
        <v>1.5000000000000002</v>
      </c>
    </row>
    <row r="36" spans="1:9" ht="14.4" thickBot="1" x14ac:dyDescent="0.3">
      <c r="A36" s="167">
        <v>23</v>
      </c>
      <c r="B36" s="481" t="s">
        <v>156</v>
      </c>
      <c r="C36" s="482"/>
      <c r="D36" s="281">
        <v>0</v>
      </c>
      <c r="E36" s="154"/>
      <c r="F36" s="32">
        <f t="shared" si="0"/>
        <v>0</v>
      </c>
      <c r="G36" s="150">
        <v>50</v>
      </c>
      <c r="H36" s="163" t="s">
        <v>236</v>
      </c>
      <c r="I36" s="351">
        <f>D39*D16/I22</f>
        <v>9.5419847328244281E-2</v>
      </c>
    </row>
    <row r="37" spans="1:9" ht="15" thickTop="1" thickBot="1" x14ac:dyDescent="0.3">
      <c r="E37" s="154"/>
      <c r="F37" s="32">
        <f t="shared" si="0"/>
        <v>0</v>
      </c>
      <c r="G37" s="150">
        <v>51</v>
      </c>
      <c r="H37" s="163" t="s">
        <v>31</v>
      </c>
      <c r="I37" s="351">
        <f>D16/60*D41</f>
        <v>1.6666666666666667</v>
      </c>
    </row>
    <row r="38" spans="1:9" ht="14.4" thickTop="1" x14ac:dyDescent="0.25">
      <c r="A38" s="143">
        <v>24</v>
      </c>
      <c r="B38" s="413" t="s">
        <v>231</v>
      </c>
      <c r="C38" s="414"/>
      <c r="D38" s="353">
        <v>0.12</v>
      </c>
      <c r="E38" s="154"/>
      <c r="F38" s="32">
        <f t="shared" si="0"/>
        <v>0</v>
      </c>
      <c r="G38" s="150">
        <v>52</v>
      </c>
      <c r="H38" s="163" t="s">
        <v>30</v>
      </c>
      <c r="I38" s="354">
        <f>D16/60*D42</f>
        <v>4.166666666666667</v>
      </c>
    </row>
    <row r="39" spans="1:9" ht="14.4" thickBot="1" x14ac:dyDescent="0.3">
      <c r="A39" s="152">
        <v>25</v>
      </c>
      <c r="B39" s="355" t="s">
        <v>249</v>
      </c>
      <c r="C39" s="355"/>
      <c r="D39" s="356">
        <v>2</v>
      </c>
      <c r="E39" s="154"/>
      <c r="F39" s="32">
        <f t="shared" si="0"/>
        <v>0</v>
      </c>
      <c r="G39" s="150">
        <v>53</v>
      </c>
      <c r="H39" s="345" t="s">
        <v>43</v>
      </c>
      <c r="I39" s="357">
        <f>SUM(I33:I38)</f>
        <v>14.540344962655798</v>
      </c>
    </row>
    <row r="40" spans="1:9" ht="15" thickTop="1" thickBot="1" x14ac:dyDescent="0.3">
      <c r="A40" s="358"/>
      <c r="E40" s="154"/>
      <c r="F40" s="32">
        <f t="shared" si="0"/>
        <v>0</v>
      </c>
      <c r="G40" s="150">
        <v>54</v>
      </c>
      <c r="H40" s="163" t="s">
        <v>250</v>
      </c>
      <c r="I40" s="351">
        <f>I39*D43</f>
        <v>2.1810517443983697</v>
      </c>
    </row>
    <row r="41" spans="1:9" ht="14.4" thickTop="1" x14ac:dyDescent="0.25">
      <c r="A41" s="359">
        <v>26</v>
      </c>
      <c r="B41" s="483" t="s">
        <v>33</v>
      </c>
      <c r="C41" s="483"/>
      <c r="D41" s="360">
        <v>4</v>
      </c>
      <c r="F41" s="168">
        <f>SUMIF(F31:F40,1,F31:F40)</f>
        <v>4</v>
      </c>
      <c r="G41" s="150">
        <v>55</v>
      </c>
      <c r="H41" s="163" t="s">
        <v>251</v>
      </c>
      <c r="I41" s="351">
        <f>I39*D44</f>
        <v>1.4540344962655798</v>
      </c>
    </row>
    <row r="42" spans="1:9" ht="14.4" customHeight="1" x14ac:dyDescent="0.25">
      <c r="A42" s="361">
        <v>27</v>
      </c>
      <c r="B42" s="484" t="s">
        <v>16</v>
      </c>
      <c r="C42" s="484"/>
      <c r="D42" s="362">
        <v>10</v>
      </c>
      <c r="E42" s="28"/>
      <c r="G42" s="150">
        <v>56</v>
      </c>
      <c r="H42" s="292" t="s">
        <v>252</v>
      </c>
      <c r="I42" s="392">
        <f>I39*D45</f>
        <v>2.1810517443983697</v>
      </c>
    </row>
    <row r="43" spans="1:9" x14ac:dyDescent="0.25">
      <c r="A43" s="363">
        <v>28</v>
      </c>
      <c r="B43" s="485" t="s">
        <v>40</v>
      </c>
      <c r="C43" s="485"/>
      <c r="D43" s="364">
        <v>0.15</v>
      </c>
      <c r="E43" s="138"/>
      <c r="G43" s="106">
        <v>57</v>
      </c>
      <c r="H43" s="345" t="s">
        <v>39</v>
      </c>
      <c r="I43" s="357">
        <f>SUM(I39:I42)</f>
        <v>20.356482947718117</v>
      </c>
    </row>
    <row r="44" spans="1:9" x14ac:dyDescent="0.25">
      <c r="A44" s="361">
        <v>29</v>
      </c>
      <c r="B44" s="484" t="s">
        <v>253</v>
      </c>
      <c r="C44" s="484"/>
      <c r="D44" s="365">
        <v>0.1</v>
      </c>
      <c r="E44" s="138"/>
      <c r="G44" s="106">
        <v>58</v>
      </c>
      <c r="H44" s="163" t="s">
        <v>254</v>
      </c>
      <c r="I44" s="392">
        <f>I43*D46</f>
        <v>8.1425931790872479</v>
      </c>
    </row>
    <row r="45" spans="1:9" x14ac:dyDescent="0.25">
      <c r="A45" s="361">
        <v>30</v>
      </c>
      <c r="B45" s="292" t="s">
        <v>255</v>
      </c>
      <c r="C45" s="292"/>
      <c r="D45" s="366">
        <v>0.15</v>
      </c>
      <c r="G45" s="367">
        <v>59</v>
      </c>
      <c r="H45" s="172" t="s">
        <v>34</v>
      </c>
      <c r="I45" s="393">
        <f>SUM(I43:I44)</f>
        <v>28.499076126805363</v>
      </c>
    </row>
    <row r="46" spans="1:9" x14ac:dyDescent="0.25">
      <c r="A46" s="361">
        <v>31</v>
      </c>
      <c r="B46" s="292" t="s">
        <v>256</v>
      </c>
      <c r="C46" s="292"/>
      <c r="D46" s="366">
        <v>0.4</v>
      </c>
      <c r="E46" s="40"/>
      <c r="G46" s="150">
        <v>60</v>
      </c>
      <c r="H46" s="163" t="s">
        <v>122</v>
      </c>
      <c r="I46" s="351">
        <f>I45*D47</f>
        <v>5.4148244640930194</v>
      </c>
    </row>
    <row r="47" spans="1:9" ht="14.4" thickBot="1" x14ac:dyDescent="0.3">
      <c r="A47" s="368">
        <v>32</v>
      </c>
      <c r="B47" s="486" t="s">
        <v>162</v>
      </c>
      <c r="C47" s="486"/>
      <c r="D47" s="369">
        <v>0.19</v>
      </c>
      <c r="G47" s="347">
        <v>61</v>
      </c>
      <c r="H47" s="348" t="s">
        <v>123</v>
      </c>
      <c r="I47" s="370">
        <f>SUM(I45:I46)</f>
        <v>33.913900590898379</v>
      </c>
    </row>
    <row r="48" spans="1:9" ht="14.4" thickTop="1" x14ac:dyDescent="0.25"/>
    <row r="49" spans="3:9" x14ac:dyDescent="0.25">
      <c r="C49" s="32"/>
      <c r="D49" s="32"/>
    </row>
    <row r="50" spans="3:9" ht="15" customHeight="1" x14ac:dyDescent="0.25">
      <c r="C50" s="32"/>
      <c r="D50" s="32"/>
      <c r="G50" s="139"/>
      <c r="H50" s="127"/>
      <c r="I50" s="170"/>
    </row>
    <row r="51" spans="3:9" x14ac:dyDescent="0.25">
      <c r="C51" s="32"/>
      <c r="D51" s="32"/>
      <c r="G51" s="139"/>
      <c r="I51" s="174"/>
    </row>
    <row r="52" spans="3:9" x14ac:dyDescent="0.25">
      <c r="C52" s="32"/>
      <c r="G52" s="139"/>
      <c r="H52" s="134"/>
      <c r="I52" s="171"/>
    </row>
    <row r="53" spans="3:9" x14ac:dyDescent="0.25">
      <c r="C53" s="32"/>
      <c r="G53" s="139"/>
      <c r="H53" s="173"/>
      <c r="I53" s="170"/>
    </row>
    <row r="54" spans="3:9" x14ac:dyDescent="0.25">
      <c r="C54" s="32"/>
      <c r="G54" s="139"/>
      <c r="H54" s="175"/>
      <c r="I54" s="171"/>
    </row>
    <row r="55" spans="3:9" x14ac:dyDescent="0.25">
      <c r="C55" s="32"/>
    </row>
    <row r="56" spans="3:9" x14ac:dyDescent="0.25">
      <c r="C56" s="32"/>
    </row>
    <row r="57" spans="3:9" x14ac:dyDescent="0.25">
      <c r="C57" s="32"/>
    </row>
    <row r="58" spans="3:9" x14ac:dyDescent="0.25">
      <c r="C58" s="32"/>
    </row>
    <row r="59" spans="3:9" x14ac:dyDescent="0.25">
      <c r="C59" s="32"/>
    </row>
    <row r="60" spans="3:9" x14ac:dyDescent="0.25">
      <c r="C60" s="32"/>
    </row>
    <row r="61" spans="3:9" x14ac:dyDescent="0.25">
      <c r="C61" s="32"/>
    </row>
    <row r="62" spans="3:9" x14ac:dyDescent="0.25">
      <c r="C62" s="32"/>
    </row>
    <row r="63" spans="3:9" x14ac:dyDescent="0.25">
      <c r="C63" s="32"/>
    </row>
    <row r="64" spans="3:9" x14ac:dyDescent="0.25">
      <c r="C64" s="32"/>
    </row>
    <row r="65" spans="4:11" s="32" customFormat="1" x14ac:dyDescent="0.25">
      <c r="D65" s="127"/>
      <c r="E65" s="127"/>
    </row>
    <row r="66" spans="4:11" s="32" customFormat="1" x14ac:dyDescent="0.25">
      <c r="D66" s="127"/>
      <c r="E66" s="127"/>
    </row>
    <row r="67" spans="4:11" s="32" customFormat="1" x14ac:dyDescent="0.25">
      <c r="D67" s="127"/>
      <c r="E67" s="127"/>
    </row>
    <row r="68" spans="4:11" s="32" customFormat="1" x14ac:dyDescent="0.25">
      <c r="D68" s="127"/>
      <c r="E68" s="127"/>
    </row>
    <row r="73" spans="4:11" s="32" customFormat="1" x14ac:dyDescent="0.25">
      <c r="D73" s="127"/>
      <c r="E73" s="127"/>
      <c r="K73" s="169"/>
    </row>
  </sheetData>
  <sheetProtection algorithmName="SHA-512" hashValue="yA0e6A+w5grmZkF3rFZEtUYLF2r5lgRBiRJg5+9CBm9XZRvPZRss0SANfdTbPivyHW70OHP2juktut3mz8tnAQ==" saltValue="vRmWatT9VZxqmMDk5QFddQ==" spinCount="100000" sheet="1" objects="1" scenarios="1"/>
  <mergeCells count="23">
    <mergeCell ref="B41:C41"/>
    <mergeCell ref="B42:C42"/>
    <mergeCell ref="B43:C43"/>
    <mergeCell ref="B44:C44"/>
    <mergeCell ref="B47:C47"/>
    <mergeCell ref="B38:C38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25:C25"/>
    <mergeCell ref="A1:I1"/>
    <mergeCell ref="A2:D2"/>
    <mergeCell ref="B12:C12"/>
    <mergeCell ref="B13:C13"/>
    <mergeCell ref="B16:C16"/>
  </mergeCells>
  <dataValidations count="1">
    <dataValidation type="list" allowBlank="1" showInputMessage="1" showErrorMessage="1" sqref="D15">
      <formula1>Flaschengöße</formula1>
    </dataValidation>
  </dataValidations>
  <pageMargins left="0.62992125984251968" right="0.23622047244094491" top="0.35433070866141736" bottom="0.35433070866141736" header="0.31496062992125984" footer="0.31496062992125984"/>
  <pageSetup paperSize="9" scale="80" fitToHeight="0" orientation="landscape" verticalDpi="4294967295" r:id="rId1"/>
  <headerFooter>
    <oddFooter>&amp;L&amp;7Erstellt: LVWO Weinsberg  J. Friz&amp;C&amp;7&amp;F&amp;R&amp;7&amp;D</oddFooter>
  </headerFooter>
  <ignoredErrors>
    <ignoredError sqref="I46" formula="1"/>
  </ignoredErrors>
  <drawing r:id="rId2"/>
  <legacyDrawing r:id="rId3"/>
  <oleObjects>
    <mc:AlternateContent xmlns:mc="http://schemas.openxmlformats.org/markup-compatibility/2006">
      <mc:Choice Requires="x14">
        <oleObject progId="Word.Picture.8" shapeId="56321" r:id="rId4">
          <objectPr defaultSize="0" autoPict="0" r:id="rId5">
            <anchor moveWithCells="1" sizeWithCells="1">
              <from>
                <xdr:col>7</xdr:col>
                <xdr:colOff>1630680</xdr:colOff>
                <xdr:row>1</xdr:row>
                <xdr:rowOff>99060</xdr:rowOff>
              </from>
              <to>
                <xdr:col>7</xdr:col>
                <xdr:colOff>2316480</xdr:colOff>
                <xdr:row>4</xdr:row>
                <xdr:rowOff>22860</xdr:rowOff>
              </to>
            </anchor>
          </objectPr>
        </oleObject>
      </mc:Choice>
      <mc:Fallback>
        <oleObject progId="Word.Picture.8" shapeId="56321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7</vt:i4>
      </vt:variant>
      <vt:variant>
        <vt:lpstr>Benannte Bereiche</vt:lpstr>
      </vt:variant>
      <vt:variant>
        <vt:i4>8</vt:i4>
      </vt:variant>
    </vt:vector>
  </HeadingPairs>
  <TitlesOfParts>
    <vt:vector size="15" baseType="lpstr">
      <vt:lpstr>Daten Drop Down</vt:lpstr>
      <vt:lpstr>Bedienungsanleitung</vt:lpstr>
      <vt:lpstr>Rohbrand Obst</vt:lpstr>
      <vt:lpstr>Rohbrand Getreide</vt:lpstr>
      <vt:lpstr>Ausbeute Feinbrand PC</vt:lpstr>
      <vt:lpstr>Feinbrände</vt:lpstr>
      <vt:lpstr>Holzfasslagerung </vt:lpstr>
      <vt:lpstr>Abtriebe_Tag</vt:lpstr>
      <vt:lpstr>Ausbeutesatz</vt:lpstr>
      <vt:lpstr>Dauer</vt:lpstr>
      <vt:lpstr>'Ausbeute Feinbrand PC'!Druckbereich</vt:lpstr>
      <vt:lpstr>Bedienungsanleitung!Druckbereich</vt:lpstr>
      <vt:lpstr>Flaschengöße</vt:lpstr>
      <vt:lpstr>Füllmenge</vt:lpstr>
      <vt:lpstr>Kontingent</vt:lpstr>
    </vt:vector>
  </TitlesOfParts>
  <Company>LGL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Friz, Jürgen (LVWO)</dc:creator>
  <cp:lastModifiedBy>Friz, Jürgen (LVWO)</cp:lastModifiedBy>
  <cp:lastPrinted>2021-09-15T09:44:18Z</cp:lastPrinted>
  <dcterms:created xsi:type="dcterms:W3CDTF">2017-09-26T09:36:12Z</dcterms:created>
  <dcterms:modified xsi:type="dcterms:W3CDTF">2021-09-15T09:45:22Z</dcterms:modified>
</cp:coreProperties>
</file>