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embeddings/oleObject2.bin" ContentType="application/vnd.openxmlformats-officedocument.oleObject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H:\Kalkulation\Kalkulationsprogramme\Kalkulation aufgeteilt\fertig für Veröffentlichung\Weiterentwicklung\Veröffentlicht\"/>
    </mc:Choice>
  </mc:AlternateContent>
  <bookViews>
    <workbookView xWindow="0" yWindow="120" windowWidth="16608" windowHeight="9324" tabRatio="856" firstSheet="1" activeTab="7"/>
  </bookViews>
  <sheets>
    <sheet name="Daten Drop Down" sheetId="2" state="hidden" r:id="rId1"/>
    <sheet name="Betriebsanleitung" sheetId="17" r:id="rId2"/>
    <sheet name="Vorbemerkungen" sheetId="19" r:id="rId3"/>
    <sheet name="Ausbeute Abfindung" sheetId="21" r:id="rId4"/>
    <sheet name="Ausbeute Kleinverschl." sheetId="22" r:id="rId5"/>
    <sheet name="Ausbeute Verschluss" sheetId="23" r:id="rId6"/>
    <sheet name="Getreide LA- Flasche" sheetId="7" r:id="rId7"/>
    <sheet name="Holzfasslagerung " sheetId="24" r:id="rId8"/>
  </sheets>
  <externalReferences>
    <externalReference r:id="rId9"/>
    <externalReference r:id="rId10"/>
  </externalReferences>
  <definedNames>
    <definedName name="Abtriebe_Tag" localSheetId="7">'[1]Daten Drop Down'!$A$23:$A$24</definedName>
    <definedName name="Abtriebe_Tag">'Daten Drop Down'!$A$19:$A$24</definedName>
    <definedName name="Ausbeutesatz">'Daten Drop Down'!$E$2:$F$4</definedName>
    <definedName name="Dauer">'Daten Drop Down'!$C$4:$C$7</definedName>
    <definedName name="_xlnm.Print_Area" localSheetId="3">'Ausbeute Abfindung'!$A$1:$N$28</definedName>
    <definedName name="_xlnm.Print_Area" localSheetId="4">'Ausbeute Kleinverschl.'!$A$1:$N$28</definedName>
    <definedName name="_xlnm.Print_Area" localSheetId="5">'Ausbeute Verschluss'!$A$1:$N$28</definedName>
    <definedName name="_xlnm.Print_Area" localSheetId="1">Betriebsanleitung!$A$1:$G$90</definedName>
    <definedName name="Flaschengöße" localSheetId="7">'[1]Daten Drop Down'!$C$24:$C$29</definedName>
    <definedName name="Flaschengöße">'Daten Drop Down'!$C$18:$C$23</definedName>
    <definedName name="Flaschengröße1">'[2]Daten Drop Down'!$C$18:$C$23</definedName>
    <definedName name="Füllmenge">'Daten Drop Down'!$A$11:$A$16</definedName>
    <definedName name="Kontingent" localSheetId="7">'[1]Daten Drop Down'!$A$2:$A$4</definedName>
    <definedName name="Kontingent">'Daten Drop Down'!$A$2:$A$4</definedName>
    <definedName name="selbstvermarktungsfähig" localSheetId="6">'Daten Drop Down'!#REF!</definedName>
    <definedName name="selbstvermarktungsfähig" localSheetId="7">'[1]Daten Drop Down'!#REF!</definedName>
    <definedName name="selbstvermarktungsfähig">'Daten Drop Down'!#REF!</definedName>
  </definedNames>
  <calcPr calcId="162913"/>
</workbook>
</file>

<file path=xl/calcChain.xml><?xml version="1.0" encoding="utf-8"?>
<calcChain xmlns="http://schemas.openxmlformats.org/spreadsheetml/2006/main">
  <c r="F40" i="24" l="1"/>
  <c r="F39" i="24"/>
  <c r="I38" i="24"/>
  <c r="F38" i="24"/>
  <c r="I37" i="24"/>
  <c r="F37" i="24"/>
  <c r="F36" i="24"/>
  <c r="I35" i="24"/>
  <c r="F35" i="24"/>
  <c r="F34" i="24"/>
  <c r="F33" i="24"/>
  <c r="I32" i="24"/>
  <c r="F32" i="24"/>
  <c r="F31" i="24"/>
  <c r="I19" i="24"/>
  <c r="I29" i="24" s="1"/>
  <c r="I18" i="24"/>
  <c r="I17" i="24"/>
  <c r="K44" i="7"/>
  <c r="J44" i="7"/>
  <c r="I44" i="7"/>
  <c r="K43" i="7"/>
  <c r="J43" i="7"/>
  <c r="I43" i="7"/>
  <c r="K41" i="7"/>
  <c r="J41" i="7"/>
  <c r="I41" i="7"/>
  <c r="K40" i="7"/>
  <c r="J40" i="7"/>
  <c r="I40" i="7"/>
  <c r="K38" i="7"/>
  <c r="J38" i="7"/>
  <c r="I38" i="7"/>
  <c r="F41" i="24" l="1"/>
  <c r="I26" i="24"/>
  <c r="I27" i="24"/>
  <c r="I20" i="24"/>
  <c r="I21" i="24"/>
  <c r="I25" i="24"/>
  <c r="I28" i="24" l="1"/>
  <c r="I30" i="24" s="1"/>
  <c r="I33" i="24" s="1"/>
  <c r="I22" i="24"/>
  <c r="I36" i="24" s="1"/>
  <c r="G20" i="23"/>
  <c r="K15" i="23"/>
  <c r="H15" i="23"/>
  <c r="E15" i="23"/>
  <c r="K14" i="23"/>
  <c r="H14" i="23"/>
  <c r="E14" i="23"/>
  <c r="K13" i="23"/>
  <c r="H13" i="23"/>
  <c r="E13" i="23"/>
  <c r="K12" i="23"/>
  <c r="H12" i="23"/>
  <c r="E12" i="23"/>
  <c r="K11" i="23"/>
  <c r="H11" i="23"/>
  <c r="E11" i="23"/>
  <c r="K10" i="23"/>
  <c r="H10" i="23"/>
  <c r="H17" i="23" s="1"/>
  <c r="L17" i="23" s="1"/>
  <c r="D24" i="23" s="1"/>
  <c r="E10" i="23"/>
  <c r="G20" i="22"/>
  <c r="K15" i="22"/>
  <c r="H15" i="22"/>
  <c r="E15" i="22"/>
  <c r="K14" i="22"/>
  <c r="H14" i="22"/>
  <c r="E14" i="22"/>
  <c r="K13" i="22"/>
  <c r="H13" i="22"/>
  <c r="E13" i="22"/>
  <c r="K12" i="22"/>
  <c r="H12" i="22"/>
  <c r="E12" i="22"/>
  <c r="K11" i="22"/>
  <c r="H11" i="22"/>
  <c r="E11" i="22"/>
  <c r="K10" i="22"/>
  <c r="K16" i="22" s="1"/>
  <c r="H10" i="22"/>
  <c r="E10" i="22"/>
  <c r="E16" i="22" s="1"/>
  <c r="G20" i="21"/>
  <c r="K15" i="21"/>
  <c r="H15" i="21"/>
  <c r="E15" i="21"/>
  <c r="K14" i="21"/>
  <c r="H14" i="21"/>
  <c r="E14" i="21"/>
  <c r="K13" i="21"/>
  <c r="H13" i="21"/>
  <c r="E13" i="21"/>
  <c r="K12" i="21"/>
  <c r="H12" i="21"/>
  <c r="E12" i="21"/>
  <c r="K11" i="21"/>
  <c r="H11" i="21"/>
  <c r="E11" i="21"/>
  <c r="K10" i="21"/>
  <c r="H10" i="21"/>
  <c r="H17" i="21" s="1"/>
  <c r="L17" i="21" s="1"/>
  <c r="D24" i="21" s="1"/>
  <c r="E10" i="21"/>
  <c r="K16" i="21" l="1"/>
  <c r="H17" i="22"/>
  <c r="L17" i="22" s="1"/>
  <c r="D24" i="22" s="1"/>
  <c r="E16" i="23"/>
  <c r="K16" i="23"/>
  <c r="I34" i="24"/>
  <c r="I39" i="24" s="1"/>
  <c r="L16" i="23"/>
  <c r="L18" i="23" s="1"/>
  <c r="L16" i="22"/>
  <c r="E16" i="21"/>
  <c r="L16" i="21" s="1"/>
  <c r="L18" i="21" s="1"/>
  <c r="I41" i="24" l="1"/>
  <c r="I42" i="24"/>
  <c r="I40" i="24"/>
  <c r="L18" i="22"/>
  <c r="G24" i="23"/>
  <c r="I24" i="23" s="1"/>
  <c r="D20" i="23"/>
  <c r="I20" i="23" s="1"/>
  <c r="G24" i="22"/>
  <c r="I24" i="22" s="1"/>
  <c r="D20" i="22"/>
  <c r="I20" i="22" s="1"/>
  <c r="G24" i="21"/>
  <c r="I24" i="21" s="1"/>
  <c r="D20" i="21"/>
  <c r="I20" i="21" s="1"/>
  <c r="I43" i="24" l="1"/>
  <c r="K32" i="7"/>
  <c r="J32" i="7"/>
  <c r="I32" i="7"/>
  <c r="E32" i="7"/>
  <c r="K28" i="7"/>
  <c r="K15" i="7"/>
  <c r="J15" i="7"/>
  <c r="J28" i="7" s="1"/>
  <c r="K11" i="7"/>
  <c r="J11" i="7"/>
  <c r="I11" i="7"/>
  <c r="I28" i="7" s="1"/>
  <c r="K10" i="7"/>
  <c r="K18" i="7" s="1"/>
  <c r="J10" i="7"/>
  <c r="J18" i="7" s="1"/>
  <c r="I10" i="7"/>
  <c r="I18" i="7" s="1"/>
  <c r="I44" i="24" l="1"/>
  <c r="I45" i="24" s="1"/>
  <c r="K12" i="7"/>
  <c r="K27" i="7" s="1"/>
  <c r="I12" i="7"/>
  <c r="I15" i="7"/>
  <c r="I24" i="7"/>
  <c r="J24" i="7"/>
  <c r="J12" i="7"/>
  <c r="J23" i="7" s="1"/>
  <c r="K23" i="7" l="1"/>
  <c r="K21" i="7"/>
  <c r="I46" i="24"/>
  <c r="I47" i="24" s="1"/>
  <c r="K24" i="7"/>
  <c r="K29" i="7"/>
  <c r="K26" i="7"/>
  <c r="K22" i="7"/>
  <c r="K16" i="7"/>
  <c r="K30" i="7"/>
  <c r="K25" i="7"/>
  <c r="K14" i="7"/>
  <c r="I27" i="7"/>
  <c r="I26" i="7"/>
  <c r="I25" i="7"/>
  <c r="I22" i="7"/>
  <c r="I21" i="7"/>
  <c r="I30" i="7"/>
  <c r="I29" i="7"/>
  <c r="I16" i="7"/>
  <c r="I23" i="7"/>
  <c r="I13" i="7"/>
  <c r="I34" i="7" s="1"/>
  <c r="J29" i="7"/>
  <c r="J27" i="7"/>
  <c r="J25" i="7"/>
  <c r="J21" i="7"/>
  <c r="J30" i="7"/>
  <c r="J26" i="7"/>
  <c r="J22" i="7"/>
  <c r="J16" i="7"/>
  <c r="J14" i="7"/>
  <c r="K31" i="7" l="1"/>
  <c r="K33" i="7" s="1"/>
  <c r="K35" i="7" s="1"/>
  <c r="K39" i="7" s="1"/>
  <c r="K17" i="7"/>
  <c r="K42" i="7" s="1"/>
  <c r="I31" i="7"/>
  <c r="I33" i="7" s="1"/>
  <c r="I35" i="7" s="1"/>
  <c r="I39" i="7" s="1"/>
  <c r="I17" i="7"/>
  <c r="I42" i="7" s="1"/>
  <c r="J17" i="7"/>
  <c r="J42" i="7" s="1"/>
  <c r="J31" i="7"/>
  <c r="J33" i="7" s="1"/>
  <c r="J35" i="7" s="1"/>
  <c r="J39" i="7" s="1"/>
  <c r="J45" i="7" l="1"/>
  <c r="I45" i="7"/>
  <c r="K45" i="7"/>
  <c r="I48" i="7" l="1"/>
  <c r="I47" i="7"/>
  <c r="I46" i="7"/>
  <c r="K48" i="7"/>
  <c r="K47" i="7"/>
  <c r="K46" i="7"/>
  <c r="J46" i="7"/>
  <c r="J48" i="7"/>
  <c r="J47" i="7"/>
  <c r="I49" i="7" l="1"/>
  <c r="J49" i="7"/>
  <c r="J50" i="7"/>
  <c r="J51" i="7" s="1"/>
  <c r="J52" i="7" s="1"/>
  <c r="J53" i="7" s="1"/>
  <c r="K49" i="7"/>
  <c r="K50" i="7" s="1"/>
  <c r="K51" i="7" s="1"/>
  <c r="I50" i="7" l="1"/>
  <c r="I51" i="7" s="1"/>
  <c r="I52" i="7" s="1"/>
  <c r="K52" i="7"/>
  <c r="K53" i="7" s="1"/>
  <c r="I53" i="7" l="1"/>
</calcChain>
</file>

<file path=xl/comments1.xml><?xml version="1.0" encoding="utf-8"?>
<comments xmlns="http://schemas.openxmlformats.org/spreadsheetml/2006/main">
  <authors>
    <author>Friz, Jürgen (LVWO)</author>
  </authors>
  <commentList>
    <comment ref="A62" authorId="0" shapeId="0">
      <text>
        <r>
          <rPr>
            <b/>
            <sz val="9"/>
            <color indexed="81"/>
            <rFont val="Tahoma"/>
            <family val="2"/>
          </rPr>
          <t>Beim Berühren dieses Feldes mit der Maus geht ein Kommentarfeld auf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Friz, Jürgen (LVWO)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Neuwert der gesamten Brennerei und Maschinen bei Neuanschaffung eingeben. Bei Altmaschinen und alter Brennerei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Nutzungsdauer bei Neuanschaffung bzw. Restnutzungsdauer bei älteren Maschinen und Anlagen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Neuwert der gesamten Gebäude bei Neuanschaffung eingeben. Bei älteren Gebäuden oder Gebäudeteilen Zeitwert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 xml:space="preserve">Nutzungsdauer bei Neuanschaffung bzw. Restnutzungsdauer bei älteren Gebäuden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Wieviele Kontingente brennen Sie im Jahr ab?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berechnet auf die tatsächliche  Gesamtausbeute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Wieviel LA Geist, Feinbrand oder Lohnbrand produzieren Sie pro Jahr?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Wieviel Liter füllen Sie im Ø in die Brennblase ein?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Wieviele Abtriebe machen Sie an einem Tag?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Wie lange brauchen Sie im Ø für einen Brand?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 xml:space="preserve">Wieviel LA Ausbeute haben Sie bei dieser Charge?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 xml:space="preserve">Wieviel % Mittellauf von der Gesamtausbeute haben Sie erreicht? 
Beispiel 
Gesamtausbeute 6 LA= 100 %
Mittellauf 3,9 LA
d.h. 6 LA= 100%
       0,06 LA= 1 %
       3,9 LA= 3,9/ 0,06 LA= 65 %
</t>
        </r>
        <r>
          <rPr>
            <b/>
            <sz val="14"/>
            <color indexed="81"/>
            <rFont val="Tahoma"/>
            <family val="2"/>
          </rPr>
          <t xml:space="preserve">
Zahlen aus Datenblatt Ausbeute Abfindung, Kleinverschluss, Verschluss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Menge in Liter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Wieviel kosten Ihre Getreide  in Euro je 100 kg netto?
Bei Eigenproduktion Zukaufspreis nehmen!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Wieviel kosten Ihre Malz  in Euro je 100 kg netto?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indexed="81"/>
            <rFont val="Tahoma"/>
            <family val="2"/>
          </rPr>
          <t xml:space="preserve">bei Wassererwärmung in der Brennerei
ca. 7- 9 Euro / 100 kg Getreide Energiekosten
bei Verwendung von Kühlwasser ca. 1 /3 davon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indexed="81"/>
            <rFont val="Tahoma"/>
            <family val="2"/>
          </rPr>
          <t>Wasserkosten 2- 3 Euro / 100 kg Getreide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bei Verwendung von warmem Kühlwasser entsprechend weniger</t>
        </r>
      </text>
    </comment>
    <comment ref="B33" authorId="0" shapeId="0">
      <text>
        <r>
          <rPr>
            <b/>
            <sz val="9"/>
            <color indexed="81"/>
            <rFont val="Tahoma"/>
            <family val="2"/>
          </rPr>
          <t>Bei Abfindungsbrennereien ca. 0,8- 1,10 Euro/LA
inkl. Nachlauf herausbrennen
Bei Verschlussbrennereien
ca. 0,42 Euro/ LA bei Melasse
ca. 0,57 Euro/ LA bei Willi
ca. 0,34 Euro/ LA bei Wein
ca. 0,41 Euro/ LA bei Apfel
ca. 0,30 Euro/ LA bei Feinbränden
Nachläufe werden bei diesen Zahlen nicht herausgebrannt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Abfindungsbrennereien mind. das Doppelte der Verschlussbrennereien, da die Nachläufe herausgebrannt werden siehe z.B. Verschluss Trester Rohbrand
Verschlussbrennnereien (tatsächliche Zahlen einer Verschlussbrennerei)
Feinbrände ca. 0,19- 0,37
Willi ca. 0,29-0,30
Apfel ca. 0,29
Wein ca. 0,34
Getreide ca. 0,29
Stammwürze ca. 0,21
Rohbrand Trester ca. 0,81
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Schlepper mit Anhänger, tägliche Ausbringung   ca. 8 Euro/ Abtrieb
Bei Kanalentsorgung 0 eingeben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Hefe, Säure, Enzyme, Antischaum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je 100 kg Getreide ca. 7- 9 Euro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Wieviel Euro wollen Sie in der Stunde verdienen?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aktuellen Tagespreis eingeben, sofern möglich. Sonst 0 eingeben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charset val="1"/>
          </rPr>
          <t>Zeitaufwand beim Einmaischen pro Carge:2 deshalb, weil man nicht die ganze Zeit daneben stehen muss. Man kann neben dem Einmaischen noch etwas anderes arbeiten, z.B. Destillieren …….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45" authorId="0" shapeId="0">
      <text>
        <r>
          <rPr>
            <b/>
            <sz val="9"/>
            <color indexed="81"/>
            <rFont val="Tahoma"/>
            <family val="2"/>
          </rPr>
          <t>ca. 0,12 €/ Liter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7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8" authorId="0" shapeId="0">
      <text>
        <r>
          <rPr>
            <b/>
            <sz val="9"/>
            <color indexed="81"/>
            <rFont val="Tahoma"/>
            <family val="2"/>
          </rPr>
          <t>tatsächlich benötigte Zeit stoppen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 xml:space="preserve">15-20 % von den Vollkosten netto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z.B. Verkaufsraum, Verschiedene Versicherungen, Telekommunikation, Wartungsverträge, Steuerberater, Berufsverbände, Grundsteuer und andere nicht direkt zuordenbare Kosten
5- 15% von den Vollkosten netto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reine Kosten für das Marketing, z. B. Entwicklung einer Marke, bestimmte Marketingaktionen, Weiterentwicklung von Etiketten oder der Marke.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Rabatt für Wiederverkäufer
ca. 20- 50%
Provision für Handelsvertreter
ca. 8- 10%
r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 xml:space="preserve">aktuellen Mwst. Satz eingeben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Friz, Jürgen (LVWO)</author>
  </authors>
  <commentList>
    <comment ref="B12" authorId="0" shapeId="0">
      <text>
        <r>
          <rPr>
            <b/>
            <sz val="9"/>
            <color rgb="FF000000"/>
            <rFont val="Tahoma"/>
            <family val="2"/>
          </rPr>
          <t>Zahl aus Tabellenblatt Feinbrände je LA nehmen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oder Preis aus Zukauf nehmen</t>
        </r>
      </text>
    </comment>
    <comment ref="B16" authorId="0" shapeId="0">
      <text>
        <r>
          <rPr>
            <b/>
            <sz val="9"/>
            <color rgb="FF000000"/>
            <rFont val="Tahoma"/>
            <family val="2"/>
          </rPr>
          <t>Wieviel Euro wollen Sie in der Stunde verdienen?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5" authorId="0" shapeId="0">
      <text>
        <r>
          <rPr>
            <b/>
            <sz val="9"/>
            <color rgb="FF000000"/>
            <rFont val="Tahoma"/>
            <family val="2"/>
          </rPr>
          <t>Wie hoch ist Ihr jährlicher Aufwand das Holzfass zu kontrollieren (Dichtigkeit und sensorisch)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rgb="FF000000"/>
            <rFont val="Tahoma"/>
            <family val="2"/>
          </rPr>
          <t>aktuellen Zinssatz eingeben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7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0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rgb="FF000000"/>
            <rFont val="Tahoma"/>
            <family val="2"/>
          </rPr>
          <t xml:space="preserve">Lagerverluste in % eingeben. Im 1. Jahr mehr, dann fallend, je nach Lagerbedingungen.
Bei nur 1 jähriger Lagerung bei den Restjahren
0 eintragen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8" authorId="0" shapeId="0">
      <text>
        <r>
          <rPr>
            <b/>
            <sz val="9"/>
            <color indexed="81"/>
            <rFont val="Tahoma"/>
            <family val="2"/>
          </rPr>
          <t>ca. 0,12 €/ Liter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 shapeId="0">
      <text>
        <r>
          <rPr>
            <b/>
            <sz val="9"/>
            <color rgb="FF000000"/>
            <rFont val="Tahoma"/>
            <family val="2"/>
          </rPr>
          <t xml:space="preserve">tatsächlich benötigte Zeit stoppen
</t>
        </r>
      </text>
    </comment>
    <comment ref="B42" authorId="0" shapeId="0">
      <text>
        <r>
          <rPr>
            <b/>
            <sz val="9"/>
            <color rgb="FF000000"/>
            <rFont val="Tahoma"/>
            <family val="2"/>
          </rPr>
          <t xml:space="preserve">tatsächlich benötigte Zeit stoppen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3" authorId="0" shapeId="0">
      <text>
        <r>
          <rPr>
            <b/>
            <sz val="9"/>
            <color rgb="FF000000"/>
            <rFont val="Tahoma"/>
            <family val="2"/>
          </rPr>
          <t xml:space="preserve">15-20 % von den Vollkosten netto
</t>
        </r>
      </text>
    </comment>
    <comment ref="B44" authorId="0" shapeId="0">
      <text>
        <r>
          <rPr>
            <b/>
            <sz val="9"/>
            <color rgb="FF000000"/>
            <rFont val="Tahoma"/>
            <family val="2"/>
          </rPr>
          <t>z.B. Verkaufsraum, Verschiedene Versicherungen, Telekommunikation, Wartungsverträge, Steuerberater, Berufsverbände, Grundsteuer und andere nicht direkt zuordenbare Kosten
5- 15% von den Vollkosten netto</t>
        </r>
      </text>
    </comment>
    <comment ref="C45" authorId="0" shapeId="0">
      <text>
        <r>
          <rPr>
            <b/>
            <sz val="9"/>
            <color indexed="81"/>
            <rFont val="Tahoma"/>
            <family val="2"/>
          </rPr>
          <t>reine Kosten für das Marketing, z. B. Entwicklung einer Marke, bestimmte Marketingaktionen, Weiterentwicklung von Etiketten oder der Marke.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Rabatt für Wiederverkäufer
ca. 20- 50%
Provision für Handelsvertreter
ca. 8- 10%</t>
        </r>
      </text>
    </comment>
    <comment ref="B47" authorId="0" shapeId="0">
      <text>
        <r>
          <rPr>
            <b/>
            <sz val="9"/>
            <color rgb="FF000000"/>
            <rFont val="Tahoma"/>
            <family val="2"/>
          </rPr>
          <t xml:space="preserve">aktuellen Mwst. Satz eingeben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<sst xmlns="http://schemas.openxmlformats.org/spreadsheetml/2006/main" count="390" uniqueCount="267">
  <si>
    <t>Kontingent</t>
  </si>
  <si>
    <t>Füllmenge je Abtrieb</t>
  </si>
  <si>
    <t>Füllmenge</t>
  </si>
  <si>
    <t>Abtriebe je Tag</t>
  </si>
  <si>
    <t>Dauer je Abtrieb in Stunden</t>
  </si>
  <si>
    <t>Dauer</t>
  </si>
  <si>
    <t>Kontingent, 1+ 1 vereinfachtes, 1+ 2 vereinfachte</t>
  </si>
  <si>
    <t>Drop Down Menü</t>
  </si>
  <si>
    <t>Manuelle Eingabe</t>
  </si>
  <si>
    <t>Flaschengöße</t>
  </si>
  <si>
    <t>Flaschengröße in der vermarktet werden soll in Liter</t>
  </si>
  <si>
    <t>Wieviel % vol soll das verkaufsfertige Destillat haben?</t>
  </si>
  <si>
    <t>Nutzungsdauer in Jahren</t>
  </si>
  <si>
    <t>Zeitaufwand für das Verkaufen je Flasche in min.</t>
  </si>
  <si>
    <t>Verkaufsfähiges Destillat dieser Charge in Liter</t>
  </si>
  <si>
    <t>alle Euro Angaben Netto</t>
  </si>
  <si>
    <t>Erzeugte Menge Rohalkohol dieser Charge in LA</t>
  </si>
  <si>
    <t>Stromkosten pauschal 3 €/ Tag</t>
  </si>
  <si>
    <t>Schlempebeseitigung</t>
  </si>
  <si>
    <t>Kosten der Zusatzstoffe</t>
  </si>
  <si>
    <t>Flaschenkosten</t>
  </si>
  <si>
    <t>Lohnkosten Maischen</t>
  </si>
  <si>
    <t>Lohnkosten Brennen</t>
  </si>
  <si>
    <t>Lohnkosten Verkaufen</t>
  </si>
  <si>
    <t>Lohnkosten Abfüllen/ fertigmachen</t>
  </si>
  <si>
    <t>Liter Maische dieser Charge</t>
  </si>
  <si>
    <t>Zeitaufwand für Abfüllen und Etikettieren je Flasche in min.</t>
  </si>
  <si>
    <t>Drop Down Menü, aus dem ausgewählt werden kann.</t>
  </si>
  <si>
    <t>Je genauer die Eingabe, desto genauer das Ergebnis</t>
  </si>
  <si>
    <t>Gebäudekosten anteilig an Brennerei</t>
  </si>
  <si>
    <t>Verkaufspreis netto</t>
  </si>
  <si>
    <t>Gewinnzuschlag in %</t>
  </si>
  <si>
    <t>Die gelben und orangen Felder sind mit eigenen, möglichst genauen Zahlen zu füllen.</t>
  </si>
  <si>
    <t>Die grünen Felder sind Ergebnisfelder. Hinter den orangen Feldern steckt ein</t>
  </si>
  <si>
    <t>Vollkosten netto</t>
  </si>
  <si>
    <t>Lohnansatz/ Stundenlohn des Brenners/ Helfers je Std. in €</t>
  </si>
  <si>
    <t>Anschaffungskosten der Brennerei  inkl. aller Maschinen gesamt</t>
  </si>
  <si>
    <t>Einkaufspreis der Flasche pro Stück in €</t>
  </si>
  <si>
    <t>Einkaufspreis des Verschlusses pro Stück in €</t>
  </si>
  <si>
    <t>Einkaufspreis der Flaschenausstattung (Etikett, Kapsel….) pro Stück in €</t>
  </si>
  <si>
    <t>Verkaufspreis Vor- und Nachlauf an Händler in €/ LA</t>
  </si>
  <si>
    <t>Tatsächliche Menge Rohalkohol (Mittellauf) zum Verkauf in LA</t>
  </si>
  <si>
    <t>Tatsächliche Menge Rohalkohol (Vor-und Nachlauf) an Händler in LA</t>
  </si>
  <si>
    <t>Kosten des Getreides</t>
  </si>
  <si>
    <t>Wieviel % der Ausbeute sind selbstvermarktung- oder Fasslagerfähig</t>
  </si>
  <si>
    <t>Verluste durch Holzfasslagerung (Angel Share) in LA</t>
  </si>
  <si>
    <t>Lagerverlust 1. Jahr</t>
  </si>
  <si>
    <t>Lagerverlust 2. Jahr</t>
  </si>
  <si>
    <t>Lagerverlust 3. Jahr</t>
  </si>
  <si>
    <t>Lagerverlust 4. Jahr</t>
  </si>
  <si>
    <t>Lagerverlust 5. Jahr</t>
  </si>
  <si>
    <t xml:space="preserve">Variable Kosten je LA                                                  </t>
  </si>
  <si>
    <t>Variable Kosten je LA</t>
  </si>
  <si>
    <t>Anteil Festkosten je LA</t>
  </si>
  <si>
    <t>Vollkosten netto je LA</t>
  </si>
  <si>
    <t>Lohnkosten Holzfassmanagement</t>
  </si>
  <si>
    <t xml:space="preserve">Wasserkosten in €/ LA </t>
  </si>
  <si>
    <t>Verkauf der Vor- und Nachläufe an Händler pro LA</t>
  </si>
  <si>
    <t>Dauer des Holzfassmanagementes in Std/ Jahr/ Fass</t>
  </si>
  <si>
    <t>Abtriebe gesamt bei dieser Charge</t>
  </si>
  <si>
    <t xml:space="preserve">Vollkostenkalkulation für Holzfasslagerung in der Abfindung </t>
  </si>
  <si>
    <t xml:space="preserve">Die Menge Rohdestillat bei Einlagerung in LA kann je nach Fassgrösse </t>
  </si>
  <si>
    <t>Lagerverlust 6. Jahr</t>
  </si>
  <si>
    <t>Lagerverlust 7. Jahr</t>
  </si>
  <si>
    <t>Lagerverlust 8. Jahr</t>
  </si>
  <si>
    <t>Lagerverlust 9. Jahr</t>
  </si>
  <si>
    <t>Lagerverlust 10. Jahr</t>
  </si>
  <si>
    <t>Wieviel % vol soll das verkaufsfertige Fassdestillat haben?</t>
  </si>
  <si>
    <t>Gesamtmenge Fassdestillat bei Fassentnahme in LA</t>
  </si>
  <si>
    <t>Verkaufsfähiges Fassdestillat dieser Charge in Liter</t>
  </si>
  <si>
    <t>Gesamtmenge Rohalkohol bei der Einlagerung in LA</t>
  </si>
  <si>
    <t>Gesamtkosten Rohalkohol bei der Einlagerung in €/ LA</t>
  </si>
  <si>
    <t>Sorte:</t>
  </si>
  <si>
    <t xml:space="preserve">Sorte: </t>
  </si>
  <si>
    <t>Wieviel LA Geist/ Feinbr./ Lohnbr. werden im Jahr im Ø produziert?</t>
  </si>
  <si>
    <t>Ausbeuteberechnung Brennerei xy  12345678……..</t>
  </si>
  <si>
    <t xml:space="preserve">Datum: </t>
  </si>
  <si>
    <t>Registriernr. Zoll:</t>
  </si>
  <si>
    <t>Beginn:</t>
  </si>
  <si>
    <t>Ende:</t>
  </si>
  <si>
    <t>Charge:</t>
  </si>
  <si>
    <t>L</t>
  </si>
  <si>
    <t>% vol</t>
  </si>
  <si>
    <t>1. Abtrieb</t>
  </si>
  <si>
    <t>Vorlauf</t>
  </si>
  <si>
    <t>Mittellauf</t>
  </si>
  <si>
    <t>2. Abtrieb</t>
  </si>
  <si>
    <t>3. Abtrieb</t>
  </si>
  <si>
    <t>4. Abtrieb</t>
  </si>
  <si>
    <t>LA Mittellauf</t>
  </si>
  <si>
    <t>LA gesamt</t>
  </si>
  <si>
    <t>Mittellaufanteil</t>
  </si>
  <si>
    <t>LA gesamt: 100</t>
  </si>
  <si>
    <t>% Mittelllaufanteil</t>
  </si>
  <si>
    <t>Ausbeutesatz lt. amtlicher Ausbeute bei 100 kg Getreide+ 15% Malz</t>
  </si>
  <si>
    <t>Verarbeitete Getreidemenge dieser Charge in kg</t>
  </si>
  <si>
    <r>
      <t xml:space="preserve">Zeitaufwand Einmaischen pro Charge in Stunden </t>
    </r>
    <r>
      <rPr>
        <b/>
        <sz val="11"/>
        <color theme="1"/>
        <rFont val="Arial"/>
        <family val="2"/>
      </rPr>
      <t>:</t>
    </r>
    <r>
      <rPr>
        <sz val="11"/>
        <color theme="1"/>
        <rFont val="Arial"/>
        <family val="2"/>
      </rPr>
      <t xml:space="preserve"> 2</t>
    </r>
  </si>
  <si>
    <t>Variable Kosten der Schlempebeseitigung je Abtrieb</t>
  </si>
  <si>
    <t>Tatsächliche Alkoholsteuer/ LA</t>
  </si>
  <si>
    <t>Alkoholsteuer</t>
  </si>
  <si>
    <t>Alkoholsteuer je LA nach Ausbeutesatz</t>
  </si>
  <si>
    <t>je LA</t>
  </si>
  <si>
    <t>Kosten des Produktes je LA netto</t>
  </si>
  <si>
    <t>Destillat</t>
  </si>
  <si>
    <t xml:space="preserve">Energiekosten der Heizung in €/ LA </t>
  </si>
  <si>
    <t>Wasser- und Energiekosten Einmaischen</t>
  </si>
  <si>
    <t>Zwischenergebnis</t>
  </si>
  <si>
    <t>Endergebnis</t>
  </si>
  <si>
    <t>Eine Kalkulationshilfe der                       STAATL. LEHR- UND VERSUCHSANSTALT</t>
  </si>
  <si>
    <t xml:space="preserve">                                                                      FÜR WEIN- UND OBSTBAU WEINSBERG</t>
  </si>
  <si>
    <t>Allgemeine Bedienungsanleitung</t>
  </si>
  <si>
    <r>
      <t xml:space="preserve">Bei der Erstellung dieser Berechnungsdateien wurde auf eine </t>
    </r>
    <r>
      <rPr>
        <b/>
        <sz val="11"/>
        <color theme="1"/>
        <rFont val="Arial"/>
        <family val="2"/>
      </rPr>
      <t xml:space="preserve">einfache und nicht zu </t>
    </r>
  </si>
  <si>
    <r>
      <rPr>
        <b/>
        <sz val="11"/>
        <color theme="1"/>
        <rFont val="Arial"/>
        <family val="2"/>
      </rPr>
      <t>umfangreiche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>Datenerhebung</t>
    </r>
    <r>
      <rPr>
        <sz val="11"/>
        <color theme="1"/>
        <rFont val="Arial"/>
        <family val="2"/>
      </rPr>
      <t xml:space="preserve"> Wert gelegt. Ziel war es trotzdem möglichst genaue Zahlen </t>
    </r>
  </si>
  <si>
    <t>einzusetzen um möglichst genaue Ergebnisse zu erhalten.</t>
  </si>
  <si>
    <t>Eine noch genauere Erfassung wäre möglich, dann wäre aber die Einfachheit nicht mehr gegeben</t>
  </si>
  <si>
    <t>Hier kann der Brenner mit Eingabe seiner Zahlen die Ausbeute</t>
  </si>
  <si>
    <t>je 100 Liter Maische berechnen.</t>
  </si>
  <si>
    <t>Ebenso erhält er den prozentualen Anteil seines Mittellaufes.</t>
  </si>
  <si>
    <r>
      <t xml:space="preserve">Hier kann der Brenner seine Kosten je Liter Alkohol </t>
    </r>
    <r>
      <rPr>
        <sz val="11"/>
        <rFont val="Arial"/>
        <family val="2"/>
      </rPr>
      <t xml:space="preserve">für einen </t>
    </r>
  </si>
  <si>
    <t>Die Kosten je Flasche werden dann anhand der Kosten</t>
  </si>
  <si>
    <t>je LA (Liter Alkohol 100 %) berechnet.</t>
  </si>
  <si>
    <t>Die Chargenmenge (Liter Maische) spielt dabei keine Rolle.</t>
  </si>
  <si>
    <t xml:space="preserve">Hier kann der Brenner seine Kosten je Flasche anhand seiner </t>
  </si>
  <si>
    <t>Angaben für die Holzfasslagerung berechnen.</t>
  </si>
  <si>
    <t>Farbliche Kennzeichnung der verschiedenen Felder:</t>
  </si>
  <si>
    <t>Hinter diesen Feldern steckt ein Drop Down Menü</t>
  </si>
  <si>
    <r>
      <t xml:space="preserve">Auf das Feld klicken, dann erscheint ein Pfeil. </t>
    </r>
    <r>
      <rPr>
        <sz val="11"/>
        <rFont val="Arial"/>
        <family val="2"/>
      </rPr>
      <t xml:space="preserve">Auf den Pfeil klicken, dann kann hier </t>
    </r>
  </si>
  <si>
    <t>ein Wert ausgewählt werden.</t>
  </si>
  <si>
    <r>
      <t>Diese Felder sind mit möglichst genauen</t>
    </r>
    <r>
      <rPr>
        <b/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eigenen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Zahlen zu füllen.</t>
    </r>
  </si>
  <si>
    <t>Je genauer die Eingabe, desto genauer das Ergebnis.</t>
  </si>
  <si>
    <t>Diese Felder sind Zwischenergebnisse</t>
  </si>
  <si>
    <t>Sie können nicht verändert werden.</t>
  </si>
  <si>
    <t xml:space="preserve">Ergebnisfelder Kosten je LA, bzw. Kosten je Flasche </t>
  </si>
  <si>
    <r>
      <t xml:space="preserve">Beim Berühren dieses Feldes </t>
    </r>
    <r>
      <rPr>
        <sz val="11"/>
        <rFont val="Arial"/>
        <family val="2"/>
      </rPr>
      <t xml:space="preserve">(mit kleinem rotem Dreieck in der rechten oberen </t>
    </r>
  </si>
  <si>
    <t xml:space="preserve">Ecke) mit der Maus geht ein Kommentarfeld auf. Hier sind Daten oder Hinweise </t>
  </si>
  <si>
    <t>hinterlegt.</t>
  </si>
  <si>
    <t xml:space="preserve">Festkostenberechnung: </t>
  </si>
  <si>
    <t xml:space="preserve">Abschreibung: Brennerei- und Gebäudekosten (Pos. 1 und Pos. 3) werden durch die Jahre </t>
  </si>
  <si>
    <t xml:space="preserve"> (Pos. 2 und Pos. 4) geteilt. </t>
  </si>
  <si>
    <t>Unterhalt und Versicherung: Hier werden jährlich 1,5 % vom Anschaffungswert angesetzt</t>
  </si>
  <si>
    <t>Zinsansatz: Hier werden jährlich 0,5 % vom Anschaffungswert angesetzt</t>
  </si>
  <si>
    <t xml:space="preserve">                   (Anschaffungswert / 2 x 1%)</t>
  </si>
  <si>
    <t xml:space="preserve">Die Summe dieser jährlichen Beträge aus Abschreibung, Unterhalt und Versicherung und </t>
  </si>
  <si>
    <t>Zinsansatz werden dann durch die produzierten Liter Alkohol (Pos. 5+ Pos. 6) geteilt.</t>
  </si>
  <si>
    <t>Bei Fragen, Wünschen und Anmerkungen wenden Sie sich bitte per Mail an:</t>
  </si>
  <si>
    <t>juergen.friz@lvwo.bwl.de</t>
  </si>
  <si>
    <t>Die Benutzung der Kalkulationshilfe erfolgt ohne Gewähr!!!!!</t>
  </si>
  <si>
    <t>LA/ 100 kg Getreide</t>
  </si>
  <si>
    <t>Kosten des geschroteten Getreides je 100 kg in € netto</t>
  </si>
  <si>
    <t>Kosten des geschroteten Malzes je 100 kg in € netto</t>
  </si>
  <si>
    <t>Energiekosten beim Einmaischen je 100 kg Getreide in €</t>
  </si>
  <si>
    <t>Wasserkosten beim Einmaischen je 100 kg Getreide in €</t>
  </si>
  <si>
    <t>Energiekosten Heizung Brennen</t>
  </si>
  <si>
    <t>Wasserkosten Brennen</t>
  </si>
  <si>
    <t>Stromkosten Brennen</t>
  </si>
  <si>
    <t>Kosten von Zusatzstoffen (Hefe, Säure…) je 100 kg Getreide in €</t>
  </si>
  <si>
    <t>Die grünen Felder sind Zwischenergebnisfelder. Hinter den orangen Feldern steckt ein</t>
  </si>
  <si>
    <t xml:space="preserve">unabgängig eingegeben werden. Den Preis je LA nehmen Sie vom </t>
  </si>
  <si>
    <r>
      <t xml:space="preserve">Lohnansatz/ Stundenlohn des Brenners/ Helfers  </t>
    </r>
    <r>
      <rPr>
        <sz val="11"/>
        <rFont val="Arial"/>
        <family val="2"/>
      </rPr>
      <t>in €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je Std.</t>
    </r>
  </si>
  <si>
    <r>
      <t xml:space="preserve">Einkaufspreis der Flasche in €  </t>
    </r>
    <r>
      <rPr>
        <sz val="11"/>
        <rFont val="Arial"/>
        <family val="2"/>
      </rPr>
      <t>pro Stück</t>
    </r>
  </si>
  <si>
    <t>Gesamtkosten Rohalkohol bei dieser Einlagerung in €</t>
  </si>
  <si>
    <r>
      <t xml:space="preserve">Einkaufspreis des Verschlusses in € </t>
    </r>
    <r>
      <rPr>
        <sz val="11"/>
        <rFont val="Arial"/>
        <family val="2"/>
      </rPr>
      <t>pro Stück</t>
    </r>
    <r>
      <rPr>
        <sz val="11"/>
        <color rgb="FFFF0000"/>
        <rFont val="Arial"/>
        <family val="2"/>
      </rPr>
      <t xml:space="preserve"> </t>
    </r>
  </si>
  <si>
    <r>
      <t xml:space="preserve">Einkaufspreis der Flaschenausst. (Etikett, Kapsel….)  </t>
    </r>
    <r>
      <rPr>
        <sz val="11"/>
        <rFont val="Arial"/>
        <family val="2"/>
      </rPr>
      <t>in €</t>
    </r>
    <r>
      <rPr>
        <sz val="11"/>
        <color rgb="FFFF0000"/>
        <rFont val="Arial"/>
        <family val="2"/>
      </rPr>
      <t xml:space="preserve"> </t>
    </r>
    <r>
      <rPr>
        <sz val="11"/>
        <color theme="1"/>
        <rFont val="Arial"/>
        <family val="2"/>
      </rPr>
      <t>pro Stück</t>
    </r>
  </si>
  <si>
    <t>Inhalt hat Ihres Holzfasses? (Nur Info für Sie, keine Auswirkung)</t>
  </si>
  <si>
    <t>Einlagerung von Destillat ins Holzfass in LA</t>
  </si>
  <si>
    <t>Kosten Ihres Holzfasses bei der Anschaffung netto in €?</t>
  </si>
  <si>
    <t>Anzahl der Füllungen Ihres Fasses? (Nur Info für Sie, keine Auswirkung)</t>
  </si>
  <si>
    <t xml:space="preserve">Variable Kosten je LA verkaufsfähige Ware                                                 </t>
  </si>
  <si>
    <r>
      <t xml:space="preserve">Festkosten </t>
    </r>
    <r>
      <rPr>
        <sz val="11"/>
        <rFont val="Arial"/>
        <family val="2"/>
      </rPr>
      <t>des Holzfasses</t>
    </r>
    <r>
      <rPr>
        <sz val="11"/>
        <color rgb="FFFF0000"/>
        <rFont val="Arial"/>
        <family val="2"/>
      </rPr>
      <t>,</t>
    </r>
    <r>
      <rPr>
        <sz val="11"/>
        <color theme="1"/>
        <rFont val="Arial"/>
        <family val="2"/>
      </rPr>
      <t xml:space="preserve"> gerechnet auf 3 x 5 Jahre Nutzung</t>
    </r>
  </si>
  <si>
    <t>Kosten des Produktes je LA netto ohne Vermarktungskosten</t>
  </si>
  <si>
    <t>Kosten je Flasche                                                                     a. Liter</t>
  </si>
  <si>
    <t>Zinssatz für den eingelagerten Rohalkohol</t>
  </si>
  <si>
    <r>
      <t>Mwst.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beim Verkauf</t>
    </r>
    <r>
      <rPr>
        <sz val="11"/>
        <color theme="1"/>
        <rFont val="Arial"/>
        <family val="2"/>
      </rPr>
      <t xml:space="preserve"> in %</t>
    </r>
  </si>
  <si>
    <t>Mehrwertsteuer</t>
  </si>
  <si>
    <t>Endverkaufspreis je Flasche (brutto)</t>
  </si>
  <si>
    <t>Abfindung</t>
  </si>
  <si>
    <t>Verschluss</t>
  </si>
  <si>
    <t>Kleinvers.</t>
  </si>
  <si>
    <t xml:space="preserve">Vollkostenkalkulation für Getreidebrände, Vergleich Abfindung, Kleinverschluss, Verschluss </t>
  </si>
  <si>
    <t>Tatsächliche Ausbeute in LA bei 100 kg Getreide bzw. Malz</t>
  </si>
  <si>
    <t>Tatsächliche Ausbeute in LA bei 100 kg Getreide + 15% Malz</t>
  </si>
  <si>
    <t>Tatsächl. Menge Rohalkohol z. anderweit. Verwendung (Vernichtung)</t>
  </si>
  <si>
    <t>Vorbemerkungen zu den Verfahren Abfindung- Kleinverschluss- Verschluss</t>
  </si>
  <si>
    <t>Bei allen 3 Brennereiarten ist die Blasengröße offen.</t>
  </si>
  <si>
    <t>Die Verschlussmaßnahmen an Brennereien sind relativ teuer. Dies spiegelt sich am</t>
  </si>
  <si>
    <t>Anschaffungspreis wieder. Daher ist es auch sinnvoller bei Verschluss gleich auf eine</t>
  </si>
  <si>
    <t>Anlage mit mind. 300 Liter Blaseninhalt zu gehen</t>
  </si>
  <si>
    <t xml:space="preserve">Die Abfindungsbrennerei ist von der Produktionsmenge begrenzt auf 300 LA. Zusätzlich können </t>
  </si>
  <si>
    <t xml:space="preserve">noch 2 vereinfachte Kontingente (also 2x 270 LA) zusätzlich abgebrannt werden. </t>
  </si>
  <si>
    <t>Maximale Produktionsmenge 840 LA.</t>
  </si>
  <si>
    <t xml:space="preserve">Bei der Verschlussbrennerei ist die Produktionsmenge nach oben offen. Der Steuersatz beträgt </t>
  </si>
  <si>
    <t>13,03 € je produzierten Liter Alkohol.</t>
  </si>
  <si>
    <t xml:space="preserve">Bei den Kleinverschlussbrennereien fallen die hohen Verschlusskosten wie bei der </t>
  </si>
  <si>
    <t xml:space="preserve">Verschlussbrennerei an, daher die hohen Anschaffungskosten. Dann beträgt der </t>
  </si>
  <si>
    <t>Steuersatz 7,30 €/ LA. Es dürfen aber nur max. 400 LA/ im Jahr produziert werden.</t>
  </si>
  <si>
    <t>Dies entspricht in etwa einem Kontingent (300 LA) plus steuerfreier Überbrand.</t>
  </si>
  <si>
    <t>mit 13,03 € versteuert werden.</t>
  </si>
  <si>
    <t>Aus oben genannten Gründen macht es bei Kleinverschluss und Verschluss keinen Sinn die</t>
  </si>
  <si>
    <t>Nachläufe noch herauszubrennen. Dies spart Energie, Wasser und Zeit.</t>
  </si>
  <si>
    <t xml:space="preserve">Finanziell nicht berücksichtigt bei Kleinverschluss und Verschlussbrennereien sind die Tatsachen,  </t>
  </si>
  <si>
    <t>dass ich das Brennen nicht mehr anmelden muss, dass ich keine Maische bereitstellen muss, bei</t>
  </si>
  <si>
    <t xml:space="preserve">einem Steuerlager erst bei Verkauf versteuern muss und, und, und ………… </t>
  </si>
  <si>
    <t>Der Brenner ist sehr viel flexibler.</t>
  </si>
  <si>
    <t xml:space="preserve">Diese Datei wurde erstellt, um einmal aufzuzeigen, wie sich die Kosten der einzelnen </t>
  </si>
  <si>
    <t>Nicht berücksichtigt sind bei den Verschlussbrennereien die weiteren Vorteile:</t>
  </si>
  <si>
    <t>Keine zollamtliche Anmeldung erforderlich. Brennstart ist jederzeit möglich. Unbegrenzte</t>
  </si>
  <si>
    <t>Menge an einem Standort. Mögliches Steuerlager und, und, und………</t>
  </si>
  <si>
    <t>Ausbeute Abfindung:</t>
  </si>
  <si>
    <t>Ausbeute Kleinv. Verschl.:</t>
  </si>
  <si>
    <t>Auch hier können die Ausbeuten eingegeben werden. Da in den</t>
  </si>
  <si>
    <t xml:space="preserve">Verschlussbrennereien normal keine Nachläufe herausgebrannt </t>
  </si>
  <si>
    <t xml:space="preserve">werden, sind hier die Zahlen in der Ausbeute niedriger, dafür beim </t>
  </si>
  <si>
    <t>Mittellaufanteil wesentlich höher.</t>
  </si>
  <si>
    <t>LA- Flasche</t>
  </si>
  <si>
    <t>Obstbrand anhand seiner Angaben berechnen.</t>
  </si>
  <si>
    <r>
      <t xml:space="preserve">Dies sind reine Kosten </t>
    </r>
    <r>
      <rPr>
        <b/>
        <sz val="11"/>
        <color theme="1"/>
        <rFont val="Arial"/>
        <family val="2"/>
      </rPr>
      <t>ohne Vermarktungskosten</t>
    </r>
    <r>
      <rPr>
        <sz val="11"/>
        <color theme="1"/>
        <rFont val="Arial"/>
        <family val="2"/>
      </rPr>
      <t>. Diesen Wert</t>
    </r>
  </si>
  <si>
    <t>benötigt man für die "Lagerung im Holzfass"</t>
  </si>
  <si>
    <t>Lagerung im Holzfass</t>
  </si>
  <si>
    <r>
      <t xml:space="preserve">Er benötigt hierfür </t>
    </r>
    <r>
      <rPr>
        <sz val="11"/>
        <rFont val="Arial"/>
        <family val="2"/>
      </rPr>
      <t>in</t>
    </r>
    <r>
      <rPr>
        <sz val="11"/>
        <color theme="1"/>
        <rFont val="Arial"/>
        <family val="2"/>
      </rPr>
      <t xml:space="preserve"> Zeile 12 die Kosten je LA aus der Datei </t>
    </r>
  </si>
  <si>
    <r>
      <t xml:space="preserve">Diese Daten werden im </t>
    </r>
    <r>
      <rPr>
        <sz val="11"/>
        <rFont val="Arial"/>
        <family val="2"/>
      </rPr>
      <t xml:space="preserve">Tabellenblatt "Getreide LA- Flasche" </t>
    </r>
    <r>
      <rPr>
        <sz val="11"/>
        <color theme="1"/>
        <rFont val="Arial"/>
        <family val="2"/>
      </rPr>
      <t>benötigt.</t>
    </r>
  </si>
  <si>
    <t>Diese Daten werden im Tabellenblatt "Getreide LA- Flasche" benötigt.</t>
  </si>
  <si>
    <t>Getreide LA- Flasche</t>
  </si>
  <si>
    <t xml:space="preserve">Nachlauf </t>
  </si>
  <si>
    <t>LA</t>
  </si>
  <si>
    <t>5. Abtrieb</t>
  </si>
  <si>
    <t>6. Abtrieb</t>
  </si>
  <si>
    <t>Vor- und Nachlauf</t>
  </si>
  <si>
    <t>Gesamtausbeute</t>
  </si>
  <si>
    <t>Ausbeute 100 kg Getreide</t>
  </si>
  <si>
    <t xml:space="preserve">         :</t>
  </si>
  <si>
    <t xml:space="preserve">         : </t>
  </si>
  <si>
    <t>Menge Maische</t>
  </si>
  <si>
    <t>Dann sehen Sie auch die entsprechenden Auswirkungen.</t>
  </si>
  <si>
    <t xml:space="preserve">Verschlussbrenner können diese Datei auch nutzen. </t>
  </si>
  <si>
    <t xml:space="preserve">Brennereiarten auf die Flaschenpreise auswirken. </t>
  </si>
  <si>
    <t>Hier können Sie mit den Zahlen ein wenig "spielen".</t>
  </si>
  <si>
    <r>
      <rPr>
        <b/>
        <sz val="14"/>
        <rFont val="Arial"/>
        <family val="2"/>
      </rPr>
      <t xml:space="preserve">Kg Getreide </t>
    </r>
    <r>
      <rPr>
        <b/>
        <sz val="16"/>
        <rFont val="Arial"/>
        <family val="2"/>
      </rPr>
      <t>ohne</t>
    </r>
    <r>
      <rPr>
        <b/>
        <sz val="14"/>
        <rFont val="Arial"/>
        <family val="2"/>
      </rPr>
      <t xml:space="preserve">  Malz</t>
    </r>
  </si>
  <si>
    <t>Kg Getreide oder/ und  Malz</t>
  </si>
  <si>
    <t>Filtrationsmaterial (Schichten) je Liter gefilterte Ware in €</t>
  </si>
  <si>
    <t>Zeitaufwand zum Destillat herabsetzen und filtern in Std.</t>
  </si>
  <si>
    <t xml:space="preserve">Allgemeine Kosten in % </t>
  </si>
  <si>
    <t>Allgemeine Vermartktungskosten</t>
  </si>
  <si>
    <t>Händlerrabatt bei Wiederverkäufer, Provision Handelsvertreter</t>
  </si>
  <si>
    <r>
      <t>Mwst.</t>
    </r>
    <r>
      <rPr>
        <sz val="11"/>
        <color rgb="FFFF0000"/>
        <rFont val="Arial"/>
        <family val="2"/>
      </rPr>
      <t xml:space="preserve"> </t>
    </r>
    <r>
      <rPr>
        <sz val="11"/>
        <rFont val="Arial"/>
        <family val="2"/>
      </rPr>
      <t>beim Verkauf  in %</t>
    </r>
  </si>
  <si>
    <t>Filtrationsmaterial</t>
  </si>
  <si>
    <t xml:space="preserve">Lohnkosten Herabsetzen/ Filtern </t>
  </si>
  <si>
    <t>Zwischensumme</t>
  </si>
  <si>
    <r>
      <t>Endverkaufspreis je Flasche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>(brutto)</t>
    </r>
  </si>
  <si>
    <t>Filtrationsmaterial (Schichten) je Liter gefilterte Ware</t>
  </si>
  <si>
    <t>Gewinnzuschlag aus Pos. 28</t>
  </si>
  <si>
    <t>Allgemeine Kosten aus Pos. 29</t>
  </si>
  <si>
    <t>Reine Marketingkosten für Vermarktung Pos.30</t>
  </si>
  <si>
    <t>Händlerrabatt bei Wiederverkäufer Pos 31</t>
  </si>
  <si>
    <t>Reine Marketingkosten für Vermarktung</t>
  </si>
  <si>
    <t>Händlerrabatt bei Wiederverkäufer</t>
  </si>
  <si>
    <t>Alkoholkosten tatsächlich (Angel Share eingerechnet)</t>
  </si>
  <si>
    <t xml:space="preserve">Verzinsung des eingelagerten Rohalkohols </t>
  </si>
  <si>
    <t>Gewinnzuschlag aus Pos. 39</t>
  </si>
  <si>
    <t>Allgemeine Kosten Pos. 40</t>
  </si>
  <si>
    <t>Allgemeine Vermarktungskosten Pos. 41</t>
  </si>
  <si>
    <t>Händlerrabatt für Wiederverkäufer, Handelsvertreter Pos. 42</t>
  </si>
  <si>
    <t>Mehrwertsteuer Pos. 43</t>
  </si>
  <si>
    <r>
      <t>Verarbeitete Malzmenge dieser Charge in kg</t>
    </r>
    <r>
      <rPr>
        <sz val="11"/>
        <color rgb="FFFF0000"/>
        <rFont val="Arial"/>
        <family val="2"/>
      </rPr>
      <t xml:space="preserve"> </t>
    </r>
  </si>
  <si>
    <t>Anzahl verkaufsfähiges Destillat in Flaschen</t>
  </si>
  <si>
    <t>Anzahl verkaufsfähiges Fassdestillat in Flaschen</t>
  </si>
  <si>
    <t>Werden in einem Jahr 400 LA oder mehr produziert muss die gesamte Produktionsmenge</t>
  </si>
  <si>
    <t>Tabellenblatt "Getreide LA- Flasche" oder bei Zukauf den Zukaufspreis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</si>
</sst>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"/>
    <numFmt numFmtId="165" formatCode="_-* #,##0.00\ [$€-407]_-;\-* #,##0.00\ [$€-407]_-;_-* &quot;-&quot;??\ [$€-407]_-;_-@_-"/>
    <numFmt numFmtId="166" formatCode="#,##0.00\ &quot;€&quot;"/>
    <numFmt numFmtId="167" formatCode="0.0%"/>
  </numFmts>
  <fonts count="38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 Black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sz val="11"/>
      <color rgb="FFFF0000"/>
      <name val="Arial"/>
      <family val="2"/>
    </font>
    <font>
      <u/>
      <sz val="11"/>
      <color theme="10"/>
      <name val="Arial"/>
      <family val="2"/>
    </font>
    <font>
      <b/>
      <sz val="20"/>
      <color rgb="FF000000"/>
      <name val="Arial"/>
      <family val="2"/>
    </font>
    <font>
      <b/>
      <sz val="8"/>
      <color rgb="FF000000"/>
      <name val="Arial Black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indexed="81"/>
      <name val="Tahoma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9"/>
        <bgColor rgb="FF000000"/>
      </patternFill>
    </fill>
  </fills>
  <borders count="18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 style="thick">
        <color rgb="FF0070C0"/>
      </right>
      <top style="hair">
        <color auto="1"/>
      </top>
      <bottom style="thick">
        <color rgb="FF0070C0"/>
      </bottom>
      <diagonal/>
    </border>
    <border>
      <left style="thick">
        <color rgb="FF00B050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00B050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 style="thick">
        <color rgb="FF00B050"/>
      </bottom>
      <diagonal/>
    </border>
    <border>
      <left style="thick">
        <color rgb="FFFF0000"/>
      </left>
      <right style="hair">
        <color auto="1"/>
      </right>
      <top style="thick">
        <color rgb="FFFF0000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theme="9" tint="-0.499984740745262"/>
      </left>
      <right style="hair">
        <color auto="1"/>
      </right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/>
      <diagonal/>
    </border>
    <border>
      <left style="hair">
        <color auto="1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rgb="FF00B050"/>
      </right>
      <top style="hair">
        <color auto="1"/>
      </top>
      <bottom/>
      <diagonal/>
    </border>
    <border>
      <left/>
      <right style="hair">
        <color auto="1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thick">
        <color rgb="FF92D050"/>
      </bottom>
      <diagonal/>
    </border>
    <border>
      <left style="hair">
        <color auto="1"/>
      </left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thick">
        <color rgb="FF92D050"/>
      </left>
      <right style="hair">
        <color auto="1"/>
      </right>
      <top/>
      <bottom style="thick">
        <color rgb="FF92D050"/>
      </bottom>
      <diagonal/>
    </border>
    <border>
      <left style="hair">
        <color auto="1"/>
      </left>
      <right/>
      <top style="thick">
        <color rgb="FF0070C0"/>
      </top>
      <bottom style="hair">
        <color auto="1"/>
      </bottom>
      <diagonal/>
    </border>
    <border>
      <left/>
      <right style="hair">
        <color auto="1"/>
      </right>
      <top style="thick">
        <color rgb="FF0070C0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rgb="FF0070C0"/>
      </bottom>
      <diagonal/>
    </border>
    <border>
      <left/>
      <right style="hair">
        <color auto="1"/>
      </right>
      <top style="hair">
        <color auto="1"/>
      </top>
      <bottom style="thick">
        <color rgb="FF0070C0"/>
      </bottom>
      <diagonal/>
    </border>
    <border>
      <left style="hair">
        <color auto="1"/>
      </left>
      <right/>
      <top style="thick">
        <color rgb="FF00B050"/>
      </top>
      <bottom style="hair">
        <color auto="1"/>
      </bottom>
      <diagonal/>
    </border>
    <border>
      <left/>
      <right style="hair">
        <color auto="1"/>
      </right>
      <top style="thick">
        <color rgb="FF00B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rgb="FF00B050"/>
      </bottom>
      <diagonal/>
    </border>
    <border>
      <left style="hair">
        <color auto="1"/>
      </left>
      <right/>
      <top style="hair">
        <color auto="1"/>
      </top>
      <bottom style="thick">
        <color rgb="FF00B050"/>
      </bottom>
      <diagonal/>
    </border>
    <border>
      <left style="hair">
        <color auto="1"/>
      </left>
      <right/>
      <top style="thick">
        <color theme="9" tint="-0.499984740745262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ck">
        <color theme="9" tint="-0.499984740745262"/>
      </bottom>
      <diagonal/>
    </border>
    <border>
      <left/>
      <right style="hair">
        <color auto="1"/>
      </right>
      <top style="hair">
        <color auto="1"/>
      </top>
      <bottom style="thick">
        <color theme="9" tint="-0.499984740745262"/>
      </bottom>
      <diagonal/>
    </border>
    <border>
      <left style="hair">
        <color auto="1"/>
      </left>
      <right/>
      <top style="hair">
        <color auto="1"/>
      </top>
      <bottom style="thick">
        <color rgb="FF92D050"/>
      </bottom>
      <diagonal/>
    </border>
    <border>
      <left/>
      <right style="hair">
        <color auto="1"/>
      </right>
      <top style="hair">
        <color auto="1"/>
      </top>
      <bottom style="thick">
        <color rgb="FF92D050"/>
      </bottom>
      <diagonal/>
    </border>
    <border>
      <left/>
      <right style="hair">
        <color auto="1"/>
      </right>
      <top style="thick">
        <color rgb="FF92D050"/>
      </top>
      <bottom style="thick">
        <color rgb="FF92D050"/>
      </bottom>
      <diagonal/>
    </border>
    <border>
      <left/>
      <right style="hair">
        <color auto="1"/>
      </right>
      <top style="thick">
        <color rgb="FF92D050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ck">
        <color rgb="FFFF0000"/>
      </bottom>
      <diagonal/>
    </border>
    <border>
      <left style="hair">
        <color auto="1"/>
      </left>
      <right/>
      <top style="thick">
        <color rgb="FFFF0000"/>
      </top>
      <bottom style="hair">
        <color auto="1"/>
      </bottom>
      <diagonal/>
    </border>
    <border>
      <left style="hair">
        <color auto="1"/>
      </left>
      <right/>
      <top style="thick">
        <color rgb="FF92D050"/>
      </top>
      <bottom style="hair">
        <color auto="1"/>
      </bottom>
      <diagonal/>
    </border>
    <border>
      <left style="hair">
        <color auto="1"/>
      </left>
      <right/>
      <top style="thick">
        <color rgb="FF92D050"/>
      </top>
      <bottom style="thick">
        <color rgb="FF92D050"/>
      </bottom>
      <diagonal/>
    </border>
    <border>
      <left style="hair">
        <color auto="1"/>
      </left>
      <right/>
      <top style="hair">
        <color auto="1"/>
      </top>
      <bottom style="thick">
        <color rgb="FFFF0000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ck">
        <color rgb="FF0070C0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ck">
        <color rgb="FF0070C0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B050"/>
      </left>
      <right style="hair">
        <color auto="1"/>
      </right>
      <top style="hair">
        <color auto="1"/>
      </top>
      <bottom style="thick">
        <color rgb="FFFF0000"/>
      </bottom>
      <diagonal/>
    </border>
    <border>
      <left style="thick">
        <color rgb="FF00B050"/>
      </left>
      <right style="hair">
        <color auto="1"/>
      </right>
      <top/>
      <bottom style="hair">
        <color auto="1"/>
      </bottom>
      <diagonal/>
    </border>
    <border>
      <left/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hair">
        <color auto="1"/>
      </top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hair">
        <color auto="1"/>
      </top>
      <bottom style="thick">
        <color rgb="FF0070C0"/>
      </bottom>
      <diagonal/>
    </border>
    <border>
      <left style="thick">
        <color rgb="FF00B050"/>
      </left>
      <right style="thick">
        <color rgb="FF00B050"/>
      </right>
      <top style="hair">
        <color auto="1"/>
      </top>
      <bottom style="hair">
        <color auto="1"/>
      </bottom>
      <diagonal/>
    </border>
    <border>
      <left style="thick">
        <color rgb="FF00B050"/>
      </left>
      <right style="thick">
        <color rgb="FF00B050"/>
      </right>
      <top style="hair">
        <color auto="1"/>
      </top>
      <bottom/>
      <diagonal/>
    </border>
    <border>
      <left style="thick">
        <color theme="9" tint="-0.499984740745262"/>
      </left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 style="thick">
        <color theme="9" tint="-0.499984740745262"/>
      </left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 style="thick">
        <color theme="9" tint="-0.499984740745262"/>
      </left>
      <right style="thick">
        <color theme="9" tint="-0.499984740745262"/>
      </right>
      <top style="hair">
        <color auto="1"/>
      </top>
      <bottom style="thick">
        <color theme="9" tint="-0.499984740745262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hair">
        <color auto="1"/>
      </bottom>
      <diagonal/>
    </border>
    <border>
      <left style="thick">
        <color rgb="FF92D050"/>
      </left>
      <right style="thick">
        <color rgb="FF92D050"/>
      </right>
      <top style="hair">
        <color auto="1"/>
      </top>
      <bottom style="hair">
        <color auto="1"/>
      </bottom>
      <diagonal/>
    </border>
    <border>
      <left style="thick">
        <color rgb="FF92D050"/>
      </left>
      <right style="thick">
        <color rgb="FF92D050"/>
      </right>
      <top style="hair">
        <color auto="1"/>
      </top>
      <bottom style="thick">
        <color rgb="FF92D05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hair">
        <color auto="1"/>
      </bottom>
      <diagonal/>
    </border>
    <border>
      <left style="thick">
        <color rgb="FF0070C0"/>
      </left>
      <right style="thick">
        <color rgb="FF0070C0"/>
      </right>
      <top style="hair">
        <color auto="1"/>
      </top>
      <bottom/>
      <diagonal/>
    </border>
    <border>
      <left style="thick">
        <color rgb="FF0070C0"/>
      </left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thick">
        <color rgb="FF00B050"/>
      </right>
      <top/>
      <bottom style="hair">
        <color auto="1"/>
      </bottom>
      <diagonal/>
    </border>
    <border>
      <left style="thick">
        <color rgb="FF00B050"/>
      </left>
      <right style="thick">
        <color rgb="FF00B050"/>
      </right>
      <top/>
      <bottom style="hair">
        <color auto="1"/>
      </bottom>
      <diagonal/>
    </border>
    <border>
      <left style="thick">
        <color rgb="FF0070C0"/>
      </left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/>
      <top style="medium">
        <color rgb="FF0070C0"/>
      </top>
      <bottom style="medium">
        <color rgb="FF0070C0"/>
      </bottom>
      <diagonal/>
    </border>
    <border>
      <left/>
      <right style="hair">
        <color auto="1"/>
      </right>
      <top style="medium">
        <color rgb="FF0070C0"/>
      </top>
      <bottom style="medium">
        <color rgb="FF0070C0"/>
      </bottom>
      <diagonal/>
    </border>
    <border>
      <left style="hair">
        <color auto="1"/>
      </left>
      <right style="thick">
        <color rgb="FF0070C0"/>
      </right>
      <top style="medium">
        <color rgb="FF0070C0"/>
      </top>
      <bottom style="medium">
        <color rgb="FF0070C0"/>
      </bottom>
      <diagonal/>
    </border>
    <border diagonalUp="1" diagonalDown="1">
      <left style="thick">
        <color rgb="FF0070C0"/>
      </left>
      <right style="thick">
        <color rgb="FF0070C0"/>
      </right>
      <top style="hair">
        <color auto="1"/>
      </top>
      <bottom style="hair">
        <color auto="1"/>
      </bottom>
      <diagonal style="thin">
        <color auto="1"/>
      </diagonal>
    </border>
    <border diagonalUp="1" diagonalDown="1">
      <left style="thick">
        <color rgb="FF00B050"/>
      </left>
      <right style="thick">
        <color rgb="FF00B050"/>
      </right>
      <top style="hair">
        <color auto="1"/>
      </top>
      <bottom style="thick">
        <color theme="9" tint="-0.499984740745262"/>
      </bottom>
      <diagonal style="thin">
        <color auto="1"/>
      </diagonal>
    </border>
    <border>
      <left style="hair">
        <color auto="1"/>
      </left>
      <right style="thick">
        <color rgb="FF00B050"/>
      </right>
      <top style="medium">
        <color rgb="FF00B050"/>
      </top>
      <bottom style="thick">
        <color rgb="FF00B050"/>
      </bottom>
      <diagonal/>
    </border>
    <border>
      <left style="hair">
        <color auto="1"/>
      </left>
      <right style="hair">
        <color auto="1"/>
      </right>
      <top style="medium">
        <color rgb="FF00B050"/>
      </top>
      <bottom style="thick">
        <color rgb="FF00B050"/>
      </bottom>
      <diagonal/>
    </border>
    <border>
      <left style="thick">
        <color rgb="FF00B050"/>
      </left>
      <right style="thick">
        <color rgb="FF00B050"/>
      </right>
      <top style="medium">
        <color rgb="FF00B050"/>
      </top>
      <bottom style="thick">
        <color rgb="FF00B050"/>
      </bottom>
      <diagonal/>
    </border>
    <border>
      <left/>
      <right style="thick">
        <color rgb="FF0070C0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thick">
        <color rgb="FF0070C0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thick">
        <color rgb="FF0070C0"/>
      </left>
      <right style="thick">
        <color rgb="FF0070C0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 style="thick">
        <color rgb="FF92D050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thick">
        <color rgb="FF92D050"/>
      </right>
      <top style="hair">
        <color auto="1"/>
      </top>
      <bottom style="hair">
        <color auto="1"/>
      </bottom>
      <diagonal style="hair">
        <color auto="1"/>
      </diagonal>
    </border>
    <border diagonalUp="1" diagonalDown="1">
      <left style="thick">
        <color rgb="FF92D050"/>
      </left>
      <right style="thick">
        <color rgb="FF92D050"/>
      </right>
      <top style="hair">
        <color auto="1"/>
      </top>
      <bottom style="hair">
        <color auto="1"/>
      </bottom>
      <diagonal style="hair">
        <color auto="1"/>
      </diagonal>
    </border>
    <border>
      <left style="thick">
        <color rgb="FF00B050"/>
      </left>
      <right style="hair">
        <color auto="1"/>
      </right>
      <top style="thick">
        <color rgb="FF00B050"/>
      </top>
      <bottom style="thick">
        <color rgb="FF00B050"/>
      </bottom>
      <diagonal/>
    </border>
    <border>
      <left style="thick">
        <color rgb="FF92D050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rgb="FF92D050"/>
      </right>
      <top/>
      <bottom style="hair">
        <color auto="1"/>
      </bottom>
      <diagonal/>
    </border>
    <border>
      <left style="thick">
        <color rgb="FF92D050"/>
      </left>
      <right style="thick">
        <color rgb="FF92D050"/>
      </right>
      <top/>
      <bottom style="hair">
        <color auto="1"/>
      </bottom>
      <diagonal/>
    </border>
    <border>
      <left style="thick">
        <color rgb="FF0070C0"/>
      </left>
      <right style="hair">
        <color auto="1"/>
      </right>
      <top style="thick">
        <color rgb="FF92D050"/>
      </top>
      <bottom style="hair">
        <color auto="1"/>
      </bottom>
      <diagonal/>
    </border>
    <border>
      <left/>
      <right style="thick">
        <color rgb="FF92D050"/>
      </right>
      <top style="thick">
        <color rgb="FF92D050"/>
      </top>
      <bottom style="hair">
        <color auto="1"/>
      </bottom>
      <diagonal/>
    </border>
    <border diagonalUp="1" diagonalDown="1">
      <left style="thick">
        <color rgb="FF00B050"/>
      </left>
      <right style="thick">
        <color rgb="FF00B050"/>
      </right>
      <top style="hair">
        <color auto="1"/>
      </top>
      <bottom style="medium">
        <color rgb="FF00B050"/>
      </bottom>
      <diagonal style="hair">
        <color auto="1"/>
      </diagonal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theme="9" tint="-0.499984740745262"/>
      </right>
      <top style="thick">
        <color theme="9" tint="-0.499984740745262"/>
      </top>
      <bottom style="hair">
        <color auto="1"/>
      </bottom>
      <diagonal/>
    </border>
    <border>
      <left/>
      <right style="thick">
        <color theme="9" tint="-0.499984740745262"/>
      </right>
      <top style="hair">
        <color auto="1"/>
      </top>
      <bottom style="hair">
        <color auto="1"/>
      </bottom>
      <diagonal/>
    </border>
    <border>
      <left/>
      <right style="thick">
        <color theme="9" tint="-0.499984740745262"/>
      </right>
      <top style="hair">
        <color auto="1"/>
      </top>
      <bottom style="thick">
        <color theme="9" tint="-0.499984740745262"/>
      </bottom>
      <diagonal/>
    </border>
    <border>
      <left/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/>
      <diagonal/>
    </border>
    <border>
      <left style="thick">
        <color theme="9" tint="-0.499984740745262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theme="9" tint="-0.499984740745262"/>
      </left>
      <right style="hair">
        <color auto="1"/>
      </right>
      <top style="hair">
        <color auto="1"/>
      </top>
      <bottom/>
      <diagonal/>
    </border>
    <border>
      <left/>
      <right style="thick">
        <color rgb="FFFF0000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ck">
        <color theme="9" tint="-0.499984740745262"/>
      </left>
      <right style="hair">
        <color auto="1"/>
      </right>
      <top style="thick">
        <color rgb="FFFF0000"/>
      </top>
      <bottom style="thick">
        <color rgb="FFFF0000"/>
      </bottom>
      <diagonal/>
    </border>
    <border>
      <left style="thick">
        <color rgb="FF92D050"/>
      </left>
      <right style="hair">
        <color auto="1"/>
      </right>
      <top style="thick">
        <color rgb="FF92D050"/>
      </top>
      <bottom style="thick">
        <color rgb="FFFF0000"/>
      </bottom>
      <diagonal/>
    </border>
    <border>
      <left style="hair">
        <color auto="1"/>
      </left>
      <right style="thick">
        <color rgb="FF92D050"/>
      </right>
      <top style="hair">
        <color auto="1"/>
      </top>
      <bottom/>
      <diagonal/>
    </border>
    <border>
      <left style="hair">
        <color auto="1"/>
      </left>
      <right style="thick">
        <color rgb="FF00B050"/>
      </right>
      <top style="hair">
        <color auto="1"/>
      </top>
      <bottom style="thin">
        <color auto="1"/>
      </bottom>
      <diagonal/>
    </border>
    <border>
      <left/>
      <right/>
      <top style="thick">
        <color rgb="FF92D050"/>
      </top>
      <bottom style="thick">
        <color theme="5"/>
      </bottom>
      <diagonal/>
    </border>
    <border>
      <left style="thick">
        <color theme="5"/>
      </left>
      <right style="hair">
        <color auto="1"/>
      </right>
      <top style="thick">
        <color theme="5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theme="5"/>
      </top>
      <bottom style="hair">
        <color auto="1"/>
      </bottom>
      <diagonal/>
    </border>
    <border>
      <left style="hair">
        <color auto="1"/>
      </left>
      <right style="thick">
        <color theme="5"/>
      </right>
      <top style="thick">
        <color theme="5"/>
      </top>
      <bottom style="hair">
        <color auto="1"/>
      </bottom>
      <diagonal/>
    </border>
    <border>
      <left style="thick">
        <color theme="5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theme="5"/>
      </right>
      <top style="hair">
        <color auto="1"/>
      </top>
      <bottom style="hair">
        <color auto="1"/>
      </bottom>
      <diagonal/>
    </border>
    <border>
      <left style="thick">
        <color theme="5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theme="5"/>
      </right>
      <top/>
      <bottom style="hair">
        <color auto="1"/>
      </bottom>
      <diagonal/>
    </border>
    <border>
      <left style="thick">
        <color rgb="FF00B050"/>
      </left>
      <right/>
      <top style="hair">
        <color auto="1"/>
      </top>
      <bottom style="hair">
        <color auto="1"/>
      </bottom>
      <diagonal/>
    </border>
    <border>
      <left/>
      <right style="thick">
        <color rgb="FF00B050"/>
      </right>
      <top/>
      <bottom style="hair">
        <color auto="1"/>
      </bottom>
      <diagonal/>
    </border>
    <border>
      <left style="thick">
        <color theme="5"/>
      </left>
      <right style="hair">
        <color auto="1"/>
      </right>
      <top style="hair">
        <color auto="1"/>
      </top>
      <bottom style="thick">
        <color theme="5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theme="5"/>
      </bottom>
      <diagonal/>
    </border>
    <border>
      <left style="hair">
        <color auto="1"/>
      </left>
      <right style="thick">
        <color theme="5"/>
      </right>
      <top style="hair">
        <color auto="1"/>
      </top>
      <bottom style="thick">
        <color theme="5"/>
      </bottom>
      <diagonal/>
    </border>
    <border>
      <left style="hair">
        <color auto="1"/>
      </left>
      <right/>
      <top style="thick">
        <color theme="9" tint="-0.499984740745262"/>
      </top>
      <bottom style="thick">
        <color theme="9" tint="-0.499984740745262"/>
      </bottom>
      <diagonal/>
    </border>
    <border>
      <left/>
      <right style="hair">
        <color auto="1"/>
      </right>
      <top style="thick">
        <color theme="9" tint="-0.499984740745262"/>
      </top>
      <bottom style="thick">
        <color theme="9" tint="-0.499984740745262"/>
      </bottom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46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1" fillId="0" borderId="0" xfId="0" applyFont="1" applyAlignment="1">
      <alignment horizontal="left"/>
    </xf>
    <xf numFmtId="0" fontId="0" fillId="0" borderId="0" xfId="0" applyAlignment="1"/>
    <xf numFmtId="0" fontId="1" fillId="0" borderId="0" xfId="0" applyFont="1" applyAlignment="1"/>
    <xf numFmtId="2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1" fontId="0" fillId="0" borderId="0" xfId="0" applyNumberFormat="1"/>
    <xf numFmtId="0" fontId="0" fillId="0" borderId="3" xfId="0" applyBorder="1"/>
    <xf numFmtId="0" fontId="1" fillId="0" borderId="4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3" xfId="0" applyFont="1" applyBorder="1"/>
    <xf numFmtId="0" fontId="0" fillId="0" borderId="0" xfId="0" applyBorder="1" applyAlignment="1">
      <alignment horizontal="left"/>
    </xf>
    <xf numFmtId="0" fontId="1" fillId="0" borderId="15" xfId="0" applyFont="1" applyBorder="1"/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4" xfId="0" applyFont="1" applyBorder="1"/>
    <xf numFmtId="0" fontId="1" fillId="0" borderId="0" xfId="0" applyFont="1" applyFill="1" applyBorder="1"/>
    <xf numFmtId="0" fontId="0" fillId="0" borderId="0" xfId="0" applyFill="1" applyBorder="1"/>
    <xf numFmtId="9" fontId="0" fillId="0" borderId="0" xfId="2" applyFont="1" applyFill="1" applyBorder="1"/>
    <xf numFmtId="0" fontId="1" fillId="0" borderId="0" xfId="0" applyFont="1" applyFill="1" applyBorder="1" applyAlignment="1">
      <alignment horizontal="left"/>
    </xf>
    <xf numFmtId="44" fontId="0" fillId="0" borderId="0" xfId="1" applyFont="1" applyFill="1" applyBorder="1"/>
    <xf numFmtId="165" fontId="1" fillId="0" borderId="0" xfId="0" applyNumberFormat="1" applyFont="1" applyFill="1" applyBorder="1" applyAlignment="1">
      <alignment horizontal="left"/>
    </xf>
    <xf numFmtId="0" fontId="0" fillId="0" borderId="0" xfId="0" applyFont="1" applyFill="1" applyBorder="1"/>
    <xf numFmtId="164" fontId="0" fillId="0" borderId="0" xfId="2" applyNumberFormat="1" applyFont="1" applyFill="1" applyBorder="1"/>
    <xf numFmtId="0" fontId="1" fillId="0" borderId="37" xfId="0" applyFont="1" applyBorder="1"/>
    <xf numFmtId="0" fontId="0" fillId="0" borderId="0" xfId="0" applyFill="1" applyBorder="1" applyAlignment="1">
      <alignment horizontal="left"/>
    </xf>
    <xf numFmtId="44" fontId="0" fillId="0" borderId="0" xfId="1" applyFont="1" applyFill="1" applyBorder="1" applyAlignment="1">
      <alignment horizontal="right"/>
    </xf>
    <xf numFmtId="9" fontId="0" fillId="0" borderId="0" xfId="2" applyFont="1" applyFill="1" applyBorder="1" applyAlignment="1">
      <alignment horizontal="right"/>
    </xf>
    <xf numFmtId="44" fontId="0" fillId="0" borderId="0" xfId="1" applyFont="1" applyFill="1" applyBorder="1" applyAlignment="1">
      <alignment horizontal="left"/>
    </xf>
    <xf numFmtId="0" fontId="1" fillId="0" borderId="44" xfId="0" applyFont="1" applyFill="1" applyBorder="1"/>
    <xf numFmtId="0" fontId="0" fillId="0" borderId="40" xfId="0" applyBorder="1" applyAlignment="1">
      <alignment horizontal="left"/>
    </xf>
    <xf numFmtId="44" fontId="0" fillId="3" borderId="5" xfId="1" applyFont="1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right"/>
      <protection locked="0"/>
    </xf>
    <xf numFmtId="44" fontId="0" fillId="3" borderId="7" xfId="1" applyFont="1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4" borderId="5" xfId="0" applyFill="1" applyBorder="1" applyAlignment="1" applyProtection="1">
      <alignment horizontal="right"/>
      <protection locked="0"/>
    </xf>
    <xf numFmtId="0" fontId="0" fillId="4" borderId="7" xfId="0" applyFill="1" applyBorder="1" applyAlignment="1" applyProtection="1">
      <alignment horizontal="right"/>
      <protection locked="0"/>
    </xf>
    <xf numFmtId="0" fontId="0" fillId="3" borderId="25" xfId="0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1" fillId="0" borderId="66" xfId="0" applyFont="1" applyBorder="1"/>
    <xf numFmtId="0" fontId="1" fillId="0" borderId="69" xfId="0" applyFont="1" applyBorder="1"/>
    <xf numFmtId="164" fontId="0" fillId="3" borderId="70" xfId="2" applyNumberFormat="1" applyFont="1" applyFill="1" applyBorder="1" applyAlignment="1" applyProtection="1">
      <alignment horizontal="right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44" fontId="0" fillId="0" borderId="0" xfId="0" applyNumberFormat="1"/>
    <xf numFmtId="0" fontId="1" fillId="5" borderId="12" xfId="0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4" borderId="12" xfId="0" applyFill="1" applyBorder="1" applyAlignment="1" applyProtection="1">
      <alignment horizontal="right"/>
      <protection locked="0"/>
    </xf>
    <xf numFmtId="165" fontId="0" fillId="2" borderId="14" xfId="0" applyNumberFormat="1" applyFill="1" applyBorder="1" applyAlignment="1" applyProtection="1">
      <alignment horizontal="left"/>
      <protection hidden="1"/>
    </xf>
    <xf numFmtId="165" fontId="1" fillId="2" borderId="14" xfId="0" applyNumberFormat="1" applyFont="1" applyFill="1" applyBorder="1" applyAlignment="1" applyProtection="1">
      <alignment horizontal="left"/>
      <protection hidden="1"/>
    </xf>
    <xf numFmtId="0" fontId="4" fillId="2" borderId="0" xfId="0" applyFont="1" applyFill="1"/>
    <xf numFmtId="0" fontId="4" fillId="5" borderId="0" xfId="0" applyFont="1" applyFill="1"/>
    <xf numFmtId="0" fontId="4" fillId="3" borderId="0" xfId="0" applyFont="1" applyFill="1"/>
    <xf numFmtId="0" fontId="4" fillId="7" borderId="0" xfId="0" applyFont="1" applyFill="1"/>
    <xf numFmtId="0" fontId="6" fillId="0" borderId="0" xfId="0" applyFont="1" applyFill="1"/>
    <xf numFmtId="0" fontId="15" fillId="0" borderId="0" xfId="0" applyFont="1" applyFill="1"/>
    <xf numFmtId="0" fontId="0" fillId="0" borderId="50" xfId="0" applyBorder="1" applyAlignment="1">
      <alignment horizontal="left"/>
    </xf>
    <xf numFmtId="0" fontId="0" fillId="0" borderId="51" xfId="0" applyBorder="1" applyAlignment="1">
      <alignment horizontal="left"/>
    </xf>
    <xf numFmtId="0" fontId="1" fillId="5" borderId="12" xfId="0" applyFont="1" applyFill="1" applyBorder="1" applyAlignment="1" applyProtection="1">
      <alignment horizontal="right"/>
      <protection hidden="1"/>
    </xf>
    <xf numFmtId="0" fontId="1" fillId="0" borderId="74" xfId="0" applyFont="1" applyBorder="1"/>
    <xf numFmtId="165" fontId="0" fillId="2" borderId="21" xfId="0" applyNumberFormat="1" applyFill="1" applyBorder="1" applyProtection="1">
      <protection hidden="1"/>
    </xf>
    <xf numFmtId="165" fontId="1" fillId="2" borderId="29" xfId="0" applyNumberFormat="1" applyFont="1" applyFill="1" applyBorder="1" applyAlignment="1" applyProtection="1">
      <alignment horizontal="left"/>
      <protection hidden="1"/>
    </xf>
    <xf numFmtId="165" fontId="1" fillId="2" borderId="23" xfId="0" applyNumberFormat="1" applyFont="1" applyFill="1" applyBorder="1" applyAlignment="1" applyProtection="1">
      <alignment horizontal="left"/>
      <protection hidden="1"/>
    </xf>
    <xf numFmtId="0" fontId="1" fillId="0" borderId="0" xfId="0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left"/>
    </xf>
    <xf numFmtId="165" fontId="0" fillId="0" borderId="0" xfId="0" applyNumberFormat="1" applyFill="1" applyBorder="1"/>
    <xf numFmtId="0" fontId="0" fillId="0" borderId="0" xfId="0" applyFont="1" applyFill="1" applyBorder="1" applyAlignment="1">
      <alignment vertical="center"/>
    </xf>
    <xf numFmtId="0" fontId="18" fillId="0" borderId="0" xfId="0" applyFont="1" applyProtection="1"/>
    <xf numFmtId="0" fontId="0" fillId="0" borderId="0" xfId="0" applyProtection="1"/>
    <xf numFmtId="0" fontId="17" fillId="0" borderId="0" xfId="0" applyFont="1" applyProtection="1"/>
    <xf numFmtId="0" fontId="6" fillId="4" borderId="0" xfId="0" applyFont="1" applyFill="1" applyProtection="1"/>
    <xf numFmtId="0" fontId="6" fillId="3" borderId="0" xfId="0" applyFont="1" applyFill="1" applyProtection="1"/>
    <xf numFmtId="0" fontId="6" fillId="2" borderId="0" xfId="0" applyFont="1" applyFill="1" applyProtection="1"/>
    <xf numFmtId="0" fontId="0" fillId="7" borderId="0" xfId="0" applyFill="1" applyProtection="1"/>
    <xf numFmtId="0" fontId="0" fillId="0" borderId="73" xfId="0" applyBorder="1" applyProtection="1"/>
    <xf numFmtId="0" fontId="1" fillId="0" borderId="0" xfId="0" applyFont="1" applyProtection="1"/>
    <xf numFmtId="0" fontId="20" fillId="0" borderId="0" xfId="3" applyProtection="1"/>
    <xf numFmtId="0" fontId="8" fillId="0" borderId="0" xfId="0" applyFont="1" applyProtection="1"/>
    <xf numFmtId="0" fontId="0" fillId="0" borderId="1" xfId="0" applyNumberFormat="1" applyBorder="1" applyAlignment="1">
      <alignment horizontal="left"/>
    </xf>
    <xf numFmtId="0" fontId="1" fillId="0" borderId="75" xfId="0" applyFont="1" applyBorder="1"/>
    <xf numFmtId="44" fontId="0" fillId="0" borderId="0" xfId="0" applyNumberFormat="1" applyFill="1" applyBorder="1" applyAlignment="1">
      <alignment horizontal="left"/>
    </xf>
    <xf numFmtId="164" fontId="0" fillId="2" borderId="38" xfId="0" applyNumberFormat="1" applyFill="1" applyBorder="1" applyAlignment="1" applyProtection="1">
      <alignment horizontal="right"/>
      <protection hidden="1"/>
    </xf>
    <xf numFmtId="44" fontId="0" fillId="2" borderId="38" xfId="1" applyFont="1" applyFill="1" applyBorder="1" applyAlignment="1" applyProtection="1">
      <alignment horizontal="left"/>
      <protection hidden="1"/>
    </xf>
    <xf numFmtId="1" fontId="0" fillId="2" borderId="38" xfId="0" applyNumberFormat="1" applyFill="1" applyBorder="1" applyAlignment="1" applyProtection="1">
      <alignment horizontal="right"/>
      <protection hidden="1"/>
    </xf>
    <xf numFmtId="164" fontId="0" fillId="2" borderId="41" xfId="0" applyNumberFormat="1" applyFill="1" applyBorder="1" applyAlignment="1" applyProtection="1">
      <alignment horizontal="right"/>
      <protection hidden="1"/>
    </xf>
    <xf numFmtId="165" fontId="0" fillId="2" borderId="14" xfId="0" applyNumberFormat="1" applyFill="1" applyBorder="1" applyProtection="1">
      <protection hidden="1"/>
    </xf>
    <xf numFmtId="0" fontId="0" fillId="3" borderId="14" xfId="0" applyNumberFormat="1" applyFill="1" applyBorder="1" applyAlignment="1" applyProtection="1">
      <alignment horizontal="right"/>
      <protection locked="0"/>
    </xf>
    <xf numFmtId="0" fontId="0" fillId="3" borderId="76" xfId="0" applyFill="1" applyBorder="1" applyAlignment="1" applyProtection="1">
      <alignment horizontal="right"/>
      <protection locked="0"/>
    </xf>
    <xf numFmtId="164" fontId="0" fillId="3" borderId="7" xfId="0" applyNumberFormat="1" applyFill="1" applyBorder="1" applyAlignment="1" applyProtection="1">
      <alignment horizontal="right"/>
      <protection locked="0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22" fillId="0" borderId="0" xfId="0" applyFont="1" applyFill="1" applyBorder="1"/>
    <xf numFmtId="0" fontId="23" fillId="8" borderId="0" xfId="0" applyFont="1" applyFill="1" applyBorder="1"/>
    <xf numFmtId="0" fontId="23" fillId="9" borderId="0" xfId="0" applyFont="1" applyFill="1" applyBorder="1"/>
    <xf numFmtId="0" fontId="24" fillId="0" borderId="0" xfId="0" applyFont="1" applyFill="1" applyBorder="1"/>
    <xf numFmtId="0" fontId="23" fillId="10" borderId="0" xfId="0" applyFont="1" applyFill="1" applyBorder="1"/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left"/>
    </xf>
    <xf numFmtId="0" fontId="23" fillId="11" borderId="0" xfId="0" applyFont="1" applyFill="1" applyBorder="1"/>
    <xf numFmtId="0" fontId="26" fillId="0" borderId="1" xfId="0" applyFont="1" applyFill="1" applyBorder="1" applyAlignment="1" applyProtection="1">
      <alignment horizontal="left" vertical="center"/>
      <protection locked="0"/>
    </xf>
    <xf numFmtId="0" fontId="26" fillId="1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right"/>
    </xf>
    <xf numFmtId="0" fontId="25" fillId="0" borderId="0" xfId="0" applyFont="1" applyFill="1" applyBorder="1"/>
    <xf numFmtId="0" fontId="0" fillId="9" borderId="43" xfId="0" applyFont="1" applyFill="1" applyBorder="1" applyAlignment="1" applyProtection="1">
      <alignment horizontal="right"/>
      <protection locked="0"/>
    </xf>
    <xf numFmtId="44" fontId="0" fillId="9" borderId="38" xfId="1" applyFont="1" applyFill="1" applyBorder="1" applyAlignment="1" applyProtection="1">
      <alignment horizontal="right"/>
      <protection locked="0"/>
    </xf>
    <xf numFmtId="0" fontId="25" fillId="0" borderId="10" xfId="0" applyFont="1" applyFill="1" applyBorder="1"/>
    <xf numFmtId="0" fontId="0" fillId="0" borderId="11" xfId="0" applyFont="1" applyFill="1" applyBorder="1"/>
    <xf numFmtId="44" fontId="0" fillId="10" borderId="12" xfId="1" applyFont="1" applyFill="1" applyBorder="1" applyProtection="1">
      <protection hidden="1"/>
    </xf>
    <xf numFmtId="0" fontId="16" fillId="0" borderId="0" xfId="0" applyFont="1" applyFill="1" applyBorder="1"/>
    <xf numFmtId="0" fontId="25" fillId="0" borderId="13" xfId="0" applyFont="1" applyFill="1" applyBorder="1"/>
    <xf numFmtId="164" fontId="0" fillId="10" borderId="14" xfId="0" applyNumberFormat="1" applyFont="1" applyFill="1" applyBorder="1" applyProtection="1">
      <protection hidden="1"/>
    </xf>
    <xf numFmtId="44" fontId="0" fillId="9" borderId="41" xfId="1" applyFont="1" applyFill="1" applyBorder="1" applyAlignment="1" applyProtection="1">
      <alignment horizontal="right"/>
      <protection locked="0"/>
    </xf>
    <xf numFmtId="0" fontId="0" fillId="0" borderId="1" xfId="0" applyFont="1" applyFill="1" applyBorder="1" applyAlignment="1">
      <alignment horizontal="left"/>
    </xf>
    <xf numFmtId="0" fontId="0" fillId="9" borderId="36" xfId="0" applyFont="1" applyFill="1" applyBorder="1" applyProtection="1">
      <protection locked="0"/>
    </xf>
    <xf numFmtId="164" fontId="0" fillId="10" borderId="14" xfId="0" applyNumberFormat="1" applyFont="1" applyFill="1" applyBorder="1" applyAlignment="1" applyProtection="1">
      <alignment horizontal="right"/>
      <protection hidden="1"/>
    </xf>
    <xf numFmtId="164" fontId="0" fillId="9" borderId="38" xfId="2" applyNumberFormat="1" applyFont="1" applyFill="1" applyBorder="1" applyProtection="1">
      <protection locked="0"/>
    </xf>
    <xf numFmtId="0" fontId="25" fillId="0" borderId="15" xfId="0" applyFont="1" applyFill="1" applyBorder="1"/>
    <xf numFmtId="0" fontId="0" fillId="0" borderId="16" xfId="0" applyFont="1" applyFill="1" applyBorder="1" applyAlignment="1">
      <alignment horizontal="left"/>
    </xf>
    <xf numFmtId="1" fontId="0" fillId="10" borderId="17" xfId="0" applyNumberFormat="1" applyFont="1" applyFill="1" applyBorder="1" applyAlignment="1" applyProtection="1">
      <alignment horizontal="right"/>
      <protection hidden="1"/>
    </xf>
    <xf numFmtId="44" fontId="0" fillId="9" borderId="38" xfId="1" applyFont="1" applyFill="1" applyBorder="1" applyProtection="1">
      <protection locked="0"/>
    </xf>
    <xf numFmtId="0" fontId="0" fillId="9" borderId="38" xfId="0" applyFont="1" applyFill="1" applyBorder="1" applyProtection="1">
      <protection locked="0"/>
    </xf>
    <xf numFmtId="0" fontId="25" fillId="0" borderId="11" xfId="0" applyFont="1" applyFill="1" applyBorder="1"/>
    <xf numFmtId="0" fontId="25" fillId="8" borderId="12" xfId="0" applyFont="1" applyFill="1" applyBorder="1" applyAlignment="1" applyProtection="1">
      <alignment horizontal="right"/>
      <protection hidden="1"/>
    </xf>
    <xf numFmtId="164" fontId="0" fillId="9" borderId="41" xfId="0" applyNumberFormat="1" applyFont="1" applyFill="1" applyBorder="1" applyProtection="1">
      <protection locked="0"/>
    </xf>
    <xf numFmtId="0" fontId="0" fillId="0" borderId="1" xfId="0" applyFont="1" applyFill="1" applyBorder="1"/>
    <xf numFmtId="165" fontId="0" fillId="10" borderId="14" xfId="0" applyNumberFormat="1" applyFont="1" applyFill="1" applyBorder="1" applyProtection="1">
      <protection hidden="1"/>
    </xf>
    <xf numFmtId="165" fontId="0" fillId="10" borderId="14" xfId="0" applyNumberFormat="1" applyFont="1" applyFill="1" applyBorder="1" applyAlignment="1" applyProtection="1">
      <alignment horizontal="left"/>
      <protection hidden="1"/>
    </xf>
    <xf numFmtId="44" fontId="0" fillId="10" borderId="14" xfId="1" applyFont="1" applyFill="1" applyBorder="1" applyProtection="1">
      <protection hidden="1"/>
    </xf>
    <xf numFmtId="0" fontId="25" fillId="0" borderId="1" xfId="0" applyFont="1" applyFill="1" applyBorder="1"/>
    <xf numFmtId="165" fontId="25" fillId="10" borderId="14" xfId="0" applyNumberFormat="1" applyFont="1" applyFill="1" applyBorder="1" applyProtection="1">
      <protection hidden="1"/>
    </xf>
    <xf numFmtId="44" fontId="0" fillId="0" borderId="0" xfId="0" applyNumberFormat="1" applyFont="1" applyFill="1" applyBorder="1"/>
    <xf numFmtId="0" fontId="25" fillId="11" borderId="15" xfId="0" applyFont="1" applyFill="1" applyBorder="1"/>
    <xf numFmtId="0" fontId="25" fillId="11" borderId="16" xfId="0" applyFont="1" applyFill="1" applyBorder="1"/>
    <xf numFmtId="165" fontId="25" fillId="11" borderId="17" xfId="0" applyNumberFormat="1" applyFont="1" applyFill="1" applyBorder="1" applyProtection="1">
      <protection hidden="1"/>
    </xf>
    <xf numFmtId="165" fontId="0" fillId="0" borderId="0" xfId="0" applyNumberFormat="1" applyFont="1" applyFill="1" applyBorder="1" applyAlignment="1" applyProtection="1">
      <alignment horizontal="left"/>
      <protection hidden="1"/>
    </xf>
    <xf numFmtId="0" fontId="25" fillId="8" borderId="12" xfId="0" applyFont="1" applyFill="1" applyBorder="1" applyProtection="1">
      <protection hidden="1"/>
    </xf>
    <xf numFmtId="8" fontId="0" fillId="10" borderId="14" xfId="0" applyNumberFormat="1" applyFont="1" applyFill="1" applyBorder="1" applyProtection="1">
      <protection hidden="1"/>
    </xf>
    <xf numFmtId="166" fontId="0" fillId="10" borderId="14" xfId="0" applyNumberFormat="1" applyFont="1" applyFill="1" applyBorder="1" applyProtection="1">
      <protection hidden="1"/>
    </xf>
    <xf numFmtId="0" fontId="0" fillId="13" borderId="0" xfId="0" applyFont="1" applyFill="1" applyBorder="1"/>
    <xf numFmtId="8" fontId="25" fillId="11" borderId="17" xfId="0" applyNumberFormat="1" applyFont="1" applyFill="1" applyBorder="1" applyProtection="1">
      <protection hidden="1"/>
    </xf>
    <xf numFmtId="165" fontId="25" fillId="0" borderId="0" xfId="0" applyNumberFormat="1" applyFont="1" applyFill="1" applyBorder="1" applyAlignment="1" applyProtection="1">
      <alignment horizontal="left"/>
      <protection hidden="1"/>
    </xf>
    <xf numFmtId="165" fontId="0" fillId="0" borderId="0" xfId="0" applyNumberFormat="1" applyFont="1" applyFill="1" applyBorder="1" applyProtection="1">
      <protection hidden="1"/>
    </xf>
    <xf numFmtId="0" fontId="1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/>
    </xf>
    <xf numFmtId="2" fontId="0" fillId="0" borderId="0" xfId="0" applyNumberFormat="1" applyFont="1" applyFill="1" applyBorder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44" fontId="0" fillId="3" borderId="77" xfId="1" applyFont="1" applyFill="1" applyBorder="1" applyAlignment="1" applyProtection="1">
      <alignment horizontal="left"/>
      <protection locked="0"/>
    </xf>
    <xf numFmtId="0" fontId="0" fillId="3" borderId="78" xfId="0" applyFill="1" applyBorder="1" applyAlignment="1" applyProtection="1">
      <alignment horizontal="right"/>
      <protection locked="0"/>
    </xf>
    <xf numFmtId="44" fontId="0" fillId="3" borderId="78" xfId="1" applyFont="1" applyFill="1" applyBorder="1" applyAlignment="1" applyProtection="1">
      <alignment horizontal="left"/>
      <protection locked="0"/>
    </xf>
    <xf numFmtId="0" fontId="0" fillId="3" borderId="79" xfId="0" applyFill="1" applyBorder="1" applyAlignment="1" applyProtection="1">
      <alignment horizontal="right"/>
      <protection locked="0"/>
    </xf>
    <xf numFmtId="0" fontId="0" fillId="3" borderId="80" xfId="0" applyNumberFormat="1" applyFill="1" applyBorder="1" applyAlignment="1" applyProtection="1">
      <alignment horizontal="right"/>
      <protection locked="0"/>
    </xf>
    <xf numFmtId="0" fontId="0" fillId="3" borderId="80" xfId="0" applyFill="1" applyBorder="1" applyAlignment="1" applyProtection="1">
      <alignment horizontal="right"/>
      <protection locked="0"/>
    </xf>
    <xf numFmtId="0" fontId="0" fillId="3" borderId="82" xfId="0" applyFill="1" applyBorder="1" applyAlignment="1" applyProtection="1">
      <alignment horizontal="right"/>
      <protection locked="0"/>
    </xf>
    <xf numFmtId="0" fontId="0" fillId="3" borderId="83" xfId="0" applyFill="1" applyBorder="1" applyAlignment="1" applyProtection="1">
      <alignment horizontal="right"/>
      <protection locked="0"/>
    </xf>
    <xf numFmtId="9" fontId="0" fillId="3" borderId="83" xfId="2" applyFont="1" applyFill="1" applyBorder="1" applyAlignment="1" applyProtection="1">
      <alignment horizontal="right"/>
      <protection locked="0"/>
    </xf>
    <xf numFmtId="9" fontId="0" fillId="3" borderId="84" xfId="2" applyFont="1" applyFill="1" applyBorder="1" applyAlignment="1" applyProtection="1">
      <alignment horizontal="right"/>
      <protection locked="0"/>
    </xf>
    <xf numFmtId="164" fontId="0" fillId="2" borderId="86" xfId="0" applyNumberFormat="1" applyFill="1" applyBorder="1" applyAlignment="1" applyProtection="1">
      <alignment horizontal="right"/>
      <protection hidden="1"/>
    </xf>
    <xf numFmtId="1" fontId="0" fillId="2" borderId="86" xfId="0" applyNumberFormat="1" applyFill="1" applyBorder="1" applyAlignment="1" applyProtection="1">
      <alignment horizontal="right"/>
      <protection hidden="1"/>
    </xf>
    <xf numFmtId="164" fontId="0" fillId="2" borderId="87" xfId="0" applyNumberFormat="1" applyFill="1" applyBorder="1" applyAlignment="1" applyProtection="1">
      <alignment horizontal="right"/>
      <protection hidden="1"/>
    </xf>
    <xf numFmtId="0" fontId="1" fillId="5" borderId="88" xfId="0" applyFont="1" applyFill="1" applyBorder="1" applyAlignment="1">
      <alignment horizontal="right"/>
    </xf>
    <xf numFmtId="165" fontId="0" fillId="2" borderId="80" xfId="0" applyNumberFormat="1" applyFill="1" applyBorder="1" applyAlignment="1" applyProtection="1">
      <alignment horizontal="left"/>
      <protection hidden="1"/>
    </xf>
    <xf numFmtId="165" fontId="0" fillId="2" borderId="80" xfId="0" applyNumberFormat="1" applyFill="1" applyBorder="1" applyProtection="1">
      <protection hidden="1"/>
    </xf>
    <xf numFmtId="165" fontId="1" fillId="2" borderId="80" xfId="0" applyNumberFormat="1" applyFont="1" applyFill="1" applyBorder="1" applyAlignment="1" applyProtection="1">
      <alignment horizontal="left"/>
      <protection hidden="1"/>
    </xf>
    <xf numFmtId="0" fontId="4" fillId="0" borderId="0" xfId="0" applyFont="1" applyFill="1"/>
    <xf numFmtId="0" fontId="0" fillId="3" borderId="77" xfId="0" applyFill="1" applyBorder="1" applyAlignment="1" applyProtection="1">
      <alignment horizontal="right"/>
      <protection locked="0"/>
    </xf>
    <xf numFmtId="0" fontId="0" fillId="4" borderId="88" xfId="0" applyFill="1" applyBorder="1" applyAlignment="1" applyProtection="1">
      <alignment horizontal="right"/>
      <protection locked="0"/>
    </xf>
    <xf numFmtId="164" fontId="0" fillId="3" borderId="89" xfId="2" applyNumberFormat="1" applyFont="1" applyFill="1" applyBorder="1" applyAlignment="1" applyProtection="1">
      <alignment horizontal="right"/>
      <protection locked="0"/>
    </xf>
    <xf numFmtId="0" fontId="0" fillId="0" borderId="71" xfId="0" applyFill="1" applyBorder="1" applyAlignment="1">
      <alignment horizontal="left"/>
    </xf>
    <xf numFmtId="0" fontId="0" fillId="0" borderId="72" xfId="0" applyFill="1" applyBorder="1" applyAlignment="1">
      <alignment horizontal="left"/>
    </xf>
    <xf numFmtId="0" fontId="0" fillId="3" borderId="91" xfId="0" applyFill="1" applyBorder="1" applyAlignment="1" applyProtection="1">
      <alignment horizontal="right"/>
      <protection locked="0"/>
    </xf>
    <xf numFmtId="0" fontId="0" fillId="3" borderId="92" xfId="0" applyFill="1" applyBorder="1" applyAlignment="1" applyProtection="1">
      <alignment horizontal="right"/>
      <protection locked="0"/>
    </xf>
    <xf numFmtId="0" fontId="1" fillId="0" borderId="93" xfId="0" applyFont="1" applyBorder="1"/>
    <xf numFmtId="0" fontId="0" fillId="0" borderId="2" xfId="0" applyBorder="1" applyAlignment="1">
      <alignment horizontal="left"/>
    </xf>
    <xf numFmtId="165" fontId="0" fillId="2" borderId="30" xfId="0" applyNumberFormat="1" applyFill="1" applyBorder="1" applyAlignment="1" applyProtection="1">
      <alignment horizontal="left"/>
      <protection hidden="1"/>
    </xf>
    <xf numFmtId="0" fontId="1" fillId="7" borderId="100" xfId="0" applyFont="1" applyFill="1" applyBorder="1" applyAlignment="1">
      <alignment horizontal="left"/>
    </xf>
    <xf numFmtId="165" fontId="1" fillId="7" borderId="99" xfId="0" applyNumberFormat="1" applyFont="1" applyFill="1" applyBorder="1" applyAlignment="1" applyProtection="1">
      <alignment horizontal="left"/>
      <protection hidden="1"/>
    </xf>
    <xf numFmtId="165" fontId="1" fillId="7" borderId="101" xfId="0" applyNumberFormat="1" applyFont="1" applyFill="1" applyBorder="1" applyAlignment="1" applyProtection="1">
      <alignment horizontal="left"/>
      <protection hidden="1"/>
    </xf>
    <xf numFmtId="166" fontId="0" fillId="3" borderId="88" xfId="1" applyNumberFormat="1" applyFont="1" applyFill="1" applyBorder="1" applyAlignment="1" applyProtection="1">
      <alignment horizontal="right"/>
      <protection locked="0"/>
    </xf>
    <xf numFmtId="166" fontId="0" fillId="3" borderId="14" xfId="0" applyNumberFormat="1" applyFill="1" applyBorder="1" applyAlignment="1" applyProtection="1">
      <protection locked="0"/>
    </xf>
    <xf numFmtId="166" fontId="0" fillId="3" borderId="30" xfId="0" applyNumberFormat="1" applyFill="1" applyBorder="1" applyAlignment="1" applyProtection="1">
      <protection locked="0"/>
    </xf>
    <xf numFmtId="166" fontId="0" fillId="3" borderId="17" xfId="0" applyNumberFormat="1" applyFill="1" applyBorder="1" applyAlignment="1" applyProtection="1">
      <protection locked="0"/>
    </xf>
    <xf numFmtId="166" fontId="0" fillId="3" borderId="12" xfId="1" applyNumberFormat="1" applyFont="1" applyFill="1" applyBorder="1" applyAlignment="1" applyProtection="1">
      <protection locked="0"/>
    </xf>
    <xf numFmtId="166" fontId="0" fillId="3" borderId="14" xfId="1" applyNumberFormat="1" applyFont="1" applyFill="1" applyBorder="1" applyAlignment="1" applyProtection="1">
      <protection locked="0"/>
    </xf>
    <xf numFmtId="166" fontId="0" fillId="3" borderId="30" xfId="1" applyNumberFormat="1" applyFont="1" applyFill="1" applyBorder="1" applyAlignment="1" applyProtection="1">
      <protection locked="0"/>
    </xf>
    <xf numFmtId="166" fontId="0" fillId="3" borderId="17" xfId="1" applyNumberFormat="1" applyFont="1" applyFill="1" applyBorder="1" applyAlignment="1" applyProtection="1">
      <protection locked="0"/>
    </xf>
    <xf numFmtId="166" fontId="0" fillId="3" borderId="80" xfId="0" applyNumberFormat="1" applyFill="1" applyBorder="1" applyAlignment="1" applyProtection="1">
      <protection locked="0"/>
    </xf>
    <xf numFmtId="166" fontId="0" fillId="3" borderId="81" xfId="0" applyNumberFormat="1" applyFill="1" applyBorder="1" applyAlignment="1" applyProtection="1">
      <protection locked="0"/>
    </xf>
    <xf numFmtId="166" fontId="0" fillId="3" borderId="88" xfId="1" applyNumberFormat="1" applyFont="1" applyFill="1" applyBorder="1" applyAlignment="1" applyProtection="1">
      <protection locked="0"/>
    </xf>
    <xf numFmtId="166" fontId="0" fillId="3" borderId="80" xfId="1" applyNumberFormat="1" applyFont="1" applyFill="1" applyBorder="1" applyAlignment="1" applyProtection="1">
      <protection locked="0"/>
    </xf>
    <xf numFmtId="166" fontId="0" fillId="3" borderId="81" xfId="1" applyNumberFormat="1" applyFont="1" applyFill="1" applyBorder="1" applyAlignment="1" applyProtection="1">
      <protection locked="0"/>
    </xf>
    <xf numFmtId="0" fontId="0" fillId="0" borderId="94" xfId="0" applyBorder="1" applyAlignment="1">
      <alignment horizontal="left"/>
    </xf>
    <xf numFmtId="0" fontId="0" fillId="0" borderId="95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3" xfId="0" applyFont="1" applyBorder="1"/>
    <xf numFmtId="0" fontId="0" fillId="0" borderId="106" xfId="0" applyBorder="1"/>
    <xf numFmtId="164" fontId="0" fillId="0" borderId="107" xfId="0" applyNumberFormat="1" applyFill="1" applyBorder="1" applyAlignment="1" applyProtection="1">
      <alignment horizontal="right"/>
      <protection hidden="1"/>
    </xf>
    <xf numFmtId="166" fontId="0" fillId="2" borderId="86" xfId="1" applyNumberFormat="1" applyFont="1" applyFill="1" applyBorder="1" applyAlignment="1" applyProtection="1">
      <alignment horizontal="right"/>
      <protection hidden="1"/>
    </xf>
    <xf numFmtId="0" fontId="1" fillId="7" borderId="108" xfId="0" applyFont="1" applyFill="1" applyBorder="1"/>
    <xf numFmtId="0" fontId="1" fillId="0" borderId="109" xfId="0" applyFont="1" applyBorder="1"/>
    <xf numFmtId="0" fontId="0" fillId="0" borderId="110" xfId="0" applyFill="1" applyBorder="1" applyAlignment="1">
      <alignment horizontal="left"/>
    </xf>
    <xf numFmtId="164" fontId="0" fillId="2" borderId="111" xfId="0" applyNumberFormat="1" applyFill="1" applyBorder="1" applyAlignment="1" applyProtection="1">
      <alignment horizontal="right"/>
      <protection hidden="1"/>
    </xf>
    <xf numFmtId="164" fontId="0" fillId="2" borderId="112" xfId="0" applyNumberFormat="1" applyFill="1" applyBorder="1" applyAlignment="1" applyProtection="1">
      <alignment horizontal="right"/>
      <protection hidden="1"/>
    </xf>
    <xf numFmtId="0" fontId="0" fillId="0" borderId="35" xfId="0" applyBorder="1"/>
    <xf numFmtId="165" fontId="0" fillId="2" borderId="80" xfId="0" applyNumberFormat="1" applyFill="1" applyBorder="1" applyAlignment="1" applyProtection="1">
      <alignment horizontal="right"/>
      <protection hidden="1"/>
    </xf>
    <xf numFmtId="165" fontId="0" fillId="0" borderId="115" xfId="0" applyNumberFormat="1" applyFill="1" applyBorder="1" applyAlignment="1" applyProtection="1">
      <alignment horizontal="left"/>
      <protection hidden="1"/>
    </xf>
    <xf numFmtId="0" fontId="14" fillId="0" borderId="0" xfId="0" applyFont="1"/>
    <xf numFmtId="0" fontId="0" fillId="0" borderId="0" xfId="0" applyFont="1" applyFill="1" applyBorder="1" applyProtection="1"/>
    <xf numFmtId="0" fontId="10" fillId="9" borderId="1" xfId="0" applyFont="1" applyFill="1" applyBorder="1" applyAlignment="1" applyProtection="1">
      <alignment vertical="center"/>
      <protection locked="0"/>
    </xf>
    <xf numFmtId="0" fontId="10" fillId="0" borderId="71" xfId="0" applyFont="1" applyFill="1" applyBorder="1" applyProtection="1"/>
    <xf numFmtId="0" fontId="10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0" fontId="10" fillId="0" borderId="122" xfId="0" applyFont="1" applyFill="1" applyBorder="1" applyAlignment="1" applyProtection="1">
      <alignment horizontal="center"/>
    </xf>
    <xf numFmtId="0" fontId="10" fillId="0" borderId="123" xfId="0" applyFont="1" applyFill="1" applyBorder="1" applyAlignment="1" applyProtection="1">
      <alignment horizontal="center"/>
    </xf>
    <xf numFmtId="0" fontId="10" fillId="0" borderId="124" xfId="0" applyFont="1" applyFill="1" applyBorder="1" applyAlignment="1" applyProtection="1">
      <alignment horizontal="center"/>
    </xf>
    <xf numFmtId="0" fontId="10" fillId="0" borderId="125" xfId="0" applyFont="1" applyFill="1" applyBorder="1" applyAlignment="1" applyProtection="1">
      <alignment horizontal="center"/>
    </xf>
    <xf numFmtId="0" fontId="10" fillId="0" borderId="126" xfId="0" applyFont="1" applyFill="1" applyBorder="1" applyAlignment="1" applyProtection="1">
      <alignment horizontal="center"/>
    </xf>
    <xf numFmtId="0" fontId="10" fillId="0" borderId="118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32" fillId="9" borderId="128" xfId="0" applyFont="1" applyFill="1" applyBorder="1" applyAlignment="1" applyProtection="1">
      <alignment horizontal="center" vertical="center"/>
      <protection locked="0"/>
    </xf>
    <xf numFmtId="0" fontId="32" fillId="9" borderId="129" xfId="0" applyFont="1" applyFill="1" applyBorder="1" applyAlignment="1" applyProtection="1">
      <alignment horizontal="center" vertical="center"/>
      <protection locked="0"/>
    </xf>
    <xf numFmtId="0" fontId="32" fillId="9" borderId="131" xfId="0" applyFont="1" applyFill="1" applyBorder="1" applyAlignment="1" applyProtection="1">
      <alignment horizontal="center" vertical="center"/>
      <protection locked="0"/>
    </xf>
    <xf numFmtId="0" fontId="32" fillId="0" borderId="132" xfId="0" applyFont="1" applyFill="1" applyBorder="1" applyAlignment="1" applyProtection="1">
      <alignment horizontal="center" vertical="center"/>
      <protection hidden="1"/>
    </xf>
    <xf numFmtId="0" fontId="11" fillId="9" borderId="128" xfId="0" applyFont="1" applyFill="1" applyBorder="1" applyAlignment="1" applyProtection="1">
      <alignment horizontal="center" vertical="center"/>
      <protection locked="0"/>
    </xf>
    <xf numFmtId="0" fontId="11" fillId="9" borderId="129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Border="1" applyAlignment="1" applyProtection="1">
      <alignment horizontal="center" vertical="center"/>
      <protection hidden="1"/>
    </xf>
    <xf numFmtId="0" fontId="32" fillId="9" borderId="133" xfId="0" applyFont="1" applyFill="1" applyBorder="1" applyAlignment="1" applyProtection="1">
      <alignment horizontal="center" vertical="center"/>
      <protection locked="0"/>
    </xf>
    <xf numFmtId="0" fontId="32" fillId="9" borderId="1" xfId="0" applyFont="1" applyFill="1" applyBorder="1" applyAlignment="1" applyProtection="1">
      <alignment horizontal="center" vertical="center"/>
      <protection locked="0"/>
    </xf>
    <xf numFmtId="0" fontId="32" fillId="9" borderId="3" xfId="0" applyFont="1" applyFill="1" applyBorder="1" applyAlignment="1" applyProtection="1">
      <alignment horizontal="center" vertical="center"/>
      <protection locked="0"/>
    </xf>
    <xf numFmtId="0" fontId="11" fillId="9" borderId="133" xfId="0" applyFont="1" applyFill="1" applyBorder="1" applyAlignment="1" applyProtection="1">
      <alignment horizontal="center" vertical="center"/>
      <protection locked="0"/>
    </xf>
    <xf numFmtId="0" fontId="11" fillId="9" borderId="1" xfId="0" applyFont="1" applyFill="1" applyBorder="1" applyAlignment="1" applyProtection="1">
      <alignment horizontal="center" vertical="center"/>
      <protection locked="0"/>
    </xf>
    <xf numFmtId="0" fontId="32" fillId="9" borderId="1" xfId="0" applyFont="1" applyFill="1" applyBorder="1" applyAlignment="1" applyProtection="1">
      <alignment horizontal="center" vertical="center"/>
      <protection locked="0" hidden="1"/>
    </xf>
    <xf numFmtId="0" fontId="32" fillId="0" borderId="118" xfId="0" applyFont="1" applyFill="1" applyBorder="1" applyAlignment="1" applyProtection="1">
      <alignment horizontal="center" vertical="center"/>
    </xf>
    <xf numFmtId="0" fontId="32" fillId="0" borderId="0" xfId="0" applyFont="1" applyFill="1" applyBorder="1" applyAlignment="1" applyProtection="1">
      <alignment horizontal="center" vertical="center"/>
    </xf>
    <xf numFmtId="0" fontId="32" fillId="9" borderId="134" xfId="0" applyFont="1" applyFill="1" applyBorder="1" applyAlignment="1" applyProtection="1">
      <alignment horizontal="center" vertical="center"/>
      <protection locked="0"/>
    </xf>
    <xf numFmtId="0" fontId="32" fillId="9" borderId="135" xfId="0" applyFont="1" applyFill="1" applyBorder="1" applyAlignment="1" applyProtection="1">
      <alignment horizontal="center" vertical="center"/>
      <protection locked="0"/>
    </xf>
    <xf numFmtId="0" fontId="32" fillId="0" borderId="136" xfId="0" applyFont="1" applyFill="1" applyBorder="1" applyAlignment="1" applyProtection="1">
      <alignment horizontal="center" vertical="center"/>
      <protection hidden="1"/>
    </xf>
    <xf numFmtId="0" fontId="32" fillId="9" borderId="137" xfId="0" applyFont="1" applyFill="1" applyBorder="1" applyAlignment="1" applyProtection="1">
      <alignment horizontal="center" vertical="center"/>
      <protection locked="0" hidden="1"/>
    </xf>
    <xf numFmtId="0" fontId="11" fillId="9" borderId="134" xfId="0" applyFont="1" applyFill="1" applyBorder="1" applyAlignment="1" applyProtection="1">
      <alignment horizontal="center" vertical="center"/>
      <protection locked="0"/>
    </xf>
    <xf numFmtId="0" fontId="11" fillId="9" borderId="135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 vertical="center"/>
    </xf>
    <xf numFmtId="164" fontId="33" fillId="0" borderId="73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  <protection hidden="1"/>
    </xf>
    <xf numFmtId="0" fontId="12" fillId="0" borderId="0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vertical="center"/>
    </xf>
    <xf numFmtId="164" fontId="13" fillId="0" borderId="0" xfId="0" applyNumberFormat="1" applyFont="1" applyFill="1" applyBorder="1" applyAlignment="1" applyProtection="1">
      <alignment vertical="center"/>
      <protection hidden="1"/>
    </xf>
    <xf numFmtId="0" fontId="34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19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118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31" fillId="0" borderId="118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2" fillId="0" borderId="139" xfId="0" applyFont="1" applyFill="1" applyBorder="1" applyAlignment="1" applyProtection="1">
      <alignment horizontal="center" vertical="center"/>
    </xf>
    <xf numFmtId="0" fontId="11" fillId="0" borderId="139" xfId="0" applyFont="1" applyFill="1" applyBorder="1" applyProtection="1"/>
    <xf numFmtId="0" fontId="33" fillId="0" borderId="140" xfId="0" applyFont="1" applyFill="1" applyBorder="1" applyAlignment="1" applyProtection="1">
      <alignment horizontal="center" vertical="center"/>
    </xf>
    <xf numFmtId="164" fontId="33" fillId="0" borderId="73" xfId="0" applyNumberFormat="1" applyFont="1" applyFill="1" applyBorder="1" applyAlignment="1" applyProtection="1">
      <alignment horizontal="center" vertical="center"/>
    </xf>
    <xf numFmtId="0" fontId="32" fillId="0" borderId="143" xfId="0" applyFont="1" applyFill="1" applyBorder="1" applyAlignment="1" applyProtection="1">
      <alignment horizontal="center" vertical="center"/>
    </xf>
    <xf numFmtId="0" fontId="32" fillId="0" borderId="144" xfId="0" applyFont="1" applyFill="1" applyBorder="1" applyAlignment="1" applyProtection="1">
      <alignment horizontal="center" vertical="center"/>
    </xf>
    <xf numFmtId="0" fontId="11" fillId="0" borderId="144" xfId="0" applyFont="1" applyFill="1" applyBorder="1" applyProtection="1"/>
    <xf numFmtId="0" fontId="32" fillId="0" borderId="145" xfId="0" applyFont="1" applyFill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center" vertical="center"/>
    </xf>
    <xf numFmtId="0" fontId="13" fillId="0" borderId="142" xfId="0" applyFont="1" applyFill="1" applyBorder="1" applyAlignment="1">
      <alignment vertical="center"/>
    </xf>
    <xf numFmtId="0" fontId="0" fillId="3" borderId="102" xfId="0" applyFill="1" applyBorder="1" applyAlignment="1" applyProtection="1">
      <alignment horizontal="right"/>
      <protection locked="0"/>
    </xf>
    <xf numFmtId="0" fontId="0" fillId="2" borderId="63" xfId="0" applyFill="1" applyBorder="1" applyProtection="1">
      <protection hidden="1"/>
    </xf>
    <xf numFmtId="0" fontId="0" fillId="2" borderId="85" xfId="0" applyFill="1" applyBorder="1" applyProtection="1">
      <protection hidden="1"/>
    </xf>
    <xf numFmtId="0" fontId="0" fillId="2" borderId="114" xfId="0" applyFill="1" applyBorder="1" applyProtection="1">
      <protection hidden="1"/>
    </xf>
    <xf numFmtId="164" fontId="0" fillId="2" borderId="86" xfId="0" applyNumberFormat="1" applyFill="1" applyBorder="1" applyProtection="1">
      <protection hidden="1"/>
    </xf>
    <xf numFmtId="164" fontId="0" fillId="2" borderId="105" xfId="0" applyNumberFormat="1" applyFill="1" applyBorder="1" applyProtection="1">
      <protection hidden="1"/>
    </xf>
    <xf numFmtId="0" fontId="1" fillId="0" borderId="113" xfId="0" applyFont="1" applyBorder="1"/>
    <xf numFmtId="164" fontId="32" fillId="0" borderId="130" xfId="0" applyNumberFormat="1" applyFont="1" applyFill="1" applyBorder="1" applyAlignment="1" applyProtection="1">
      <alignment horizontal="center" vertical="center"/>
      <protection hidden="1"/>
    </xf>
    <xf numFmtId="164" fontId="32" fillId="0" borderId="132" xfId="0" applyNumberFormat="1" applyFont="1" applyFill="1" applyBorder="1" applyAlignment="1" applyProtection="1">
      <alignment horizontal="center" vertical="center"/>
      <protection hidden="1"/>
    </xf>
    <xf numFmtId="164" fontId="32" fillId="0" borderId="136" xfId="0" applyNumberFormat="1" applyFont="1" applyFill="1" applyBorder="1" applyAlignment="1" applyProtection="1">
      <alignment horizontal="center" vertical="center"/>
      <protection hidden="1"/>
    </xf>
    <xf numFmtId="164" fontId="33" fillId="0" borderId="138" xfId="0" applyNumberFormat="1" applyFont="1" applyFill="1" applyBorder="1" applyAlignment="1" applyProtection="1">
      <alignment horizontal="center" vertical="center"/>
      <protection hidden="1"/>
    </xf>
    <xf numFmtId="164" fontId="32" fillId="0" borderId="139" xfId="0" applyNumberFormat="1" applyFont="1" applyFill="1" applyBorder="1" applyProtection="1"/>
    <xf numFmtId="164" fontId="33" fillId="0" borderId="144" xfId="0" applyNumberFormat="1" applyFont="1" applyFill="1" applyBorder="1" applyAlignment="1" applyProtection="1">
      <alignment horizontal="center" vertical="center"/>
    </xf>
    <xf numFmtId="164" fontId="33" fillId="0" borderId="140" xfId="0" applyNumberFormat="1" applyFont="1" applyFill="1" applyBorder="1" applyAlignment="1" applyProtection="1">
      <alignment horizontal="center" vertical="center"/>
    </xf>
    <xf numFmtId="164" fontId="32" fillId="0" borderId="145" xfId="0" applyNumberFormat="1" applyFont="1" applyFill="1" applyBorder="1" applyAlignment="1" applyProtection="1">
      <alignment horizontal="center" vertical="center"/>
    </xf>
    <xf numFmtId="167" fontId="0" fillId="9" borderId="19" xfId="2" applyNumberFormat="1" applyFont="1" applyFill="1" applyBorder="1" applyProtection="1">
      <protection locked="0"/>
    </xf>
    <xf numFmtId="167" fontId="0" fillId="9" borderId="21" xfId="2" applyNumberFormat="1" applyFont="1" applyFill="1" applyBorder="1" applyProtection="1">
      <protection locked="0"/>
    </xf>
    <xf numFmtId="167" fontId="0" fillId="9" borderId="21" xfId="2" applyNumberFormat="1" applyFont="1" applyFill="1" applyBorder="1" applyAlignment="1" applyProtection="1">
      <alignment horizontal="right"/>
      <protection locked="0"/>
    </xf>
    <xf numFmtId="167" fontId="0" fillId="9" borderId="33" xfId="2" applyNumberFormat="1" applyFont="1" applyFill="1" applyBorder="1" applyAlignment="1" applyProtection="1">
      <alignment horizontal="right"/>
      <protection locked="0"/>
    </xf>
    <xf numFmtId="164" fontId="0" fillId="3" borderId="96" xfId="0" applyNumberFormat="1" applyFill="1" applyBorder="1" applyAlignment="1" applyProtection="1">
      <alignment horizontal="right"/>
      <protection locked="0"/>
    </xf>
    <xf numFmtId="164" fontId="0" fillId="3" borderId="90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0" fillId="14" borderId="36" xfId="0" applyFont="1" applyFill="1" applyBorder="1" applyAlignment="1" applyProtection="1">
      <alignment horizontal="right"/>
      <protection locked="0"/>
    </xf>
    <xf numFmtId="164" fontId="0" fillId="0" borderId="97" xfId="0" applyNumberFormat="1" applyFill="1" applyBorder="1" applyAlignment="1" applyProtection="1">
      <alignment horizontal="right"/>
    </xf>
    <xf numFmtId="164" fontId="0" fillId="0" borderId="104" xfId="0" applyNumberFormat="1" applyFill="1" applyBorder="1" applyAlignment="1" applyProtection="1">
      <alignment horizontal="right"/>
    </xf>
    <xf numFmtId="0" fontId="0" fillId="0" borderId="103" xfId="0" applyFill="1" applyBorder="1" applyAlignment="1" applyProtection="1">
      <alignment horizontal="left"/>
    </xf>
    <xf numFmtId="44" fontId="0" fillId="0" borderId="98" xfId="1" applyFont="1" applyFill="1" applyBorder="1" applyAlignment="1" applyProtection="1">
      <alignment horizontal="right"/>
    </xf>
    <xf numFmtId="0" fontId="1" fillId="0" borderId="2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0" fillId="0" borderId="148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1" fontId="0" fillId="3" borderId="83" xfId="0" applyNumberFormat="1" applyFill="1" applyBorder="1" applyAlignment="1" applyProtection="1">
      <alignment horizontal="right"/>
      <protection locked="0"/>
    </xf>
    <xf numFmtId="0" fontId="0" fillId="3" borderId="83" xfId="0" applyFill="1" applyBorder="1" applyProtection="1">
      <protection locked="0"/>
    </xf>
    <xf numFmtId="9" fontId="0" fillId="3" borderId="83" xfId="2" applyFont="1" applyFill="1" applyBorder="1" applyProtection="1">
      <protection locked="0"/>
    </xf>
    <xf numFmtId="0" fontId="1" fillId="0" borderId="27" xfId="0" applyFont="1" applyBorder="1" applyAlignment="1">
      <alignment vertical="center"/>
    </xf>
    <xf numFmtId="0" fontId="0" fillId="0" borderId="110" xfId="0" applyFill="1" applyBorder="1"/>
    <xf numFmtId="44" fontId="0" fillId="2" borderId="91" xfId="1" applyFont="1" applyFill="1" applyBorder="1" applyProtection="1">
      <protection hidden="1"/>
    </xf>
    <xf numFmtId="0" fontId="1" fillId="0" borderId="150" xfId="0" applyFont="1" applyBorder="1"/>
    <xf numFmtId="165" fontId="1" fillId="2" borderId="151" xfId="0" applyNumberFormat="1" applyFont="1" applyFill="1" applyBorder="1" applyAlignment="1" applyProtection="1">
      <alignment horizontal="left"/>
      <protection hidden="1"/>
    </xf>
    <xf numFmtId="0" fontId="1" fillId="0" borderId="31" xfId="0" applyFont="1" applyBorder="1"/>
    <xf numFmtId="165" fontId="0" fillId="2" borderId="21" xfId="0" applyNumberFormat="1" applyFill="1" applyBorder="1" applyAlignment="1" applyProtection="1">
      <alignment horizontal="left"/>
      <protection hidden="1"/>
    </xf>
    <xf numFmtId="165" fontId="0" fillId="2" borderId="152" xfId="0" applyNumberFormat="1" applyFill="1" applyBorder="1" applyAlignment="1" applyProtection="1">
      <alignment horizontal="left"/>
      <protection hidden="1"/>
    </xf>
    <xf numFmtId="165" fontId="0" fillId="2" borderId="153" xfId="0" applyNumberFormat="1" applyFill="1" applyBorder="1" applyProtection="1">
      <protection hidden="1"/>
    </xf>
    <xf numFmtId="165" fontId="0" fillId="2" borderId="28" xfId="0" applyNumberFormat="1" applyFill="1" applyBorder="1" applyProtection="1">
      <protection hidden="1"/>
    </xf>
    <xf numFmtId="0" fontId="1" fillId="0" borderId="68" xfId="0" applyFont="1" applyBorder="1"/>
    <xf numFmtId="0" fontId="0" fillId="0" borderId="2" xfId="0" applyBorder="1"/>
    <xf numFmtId="165" fontId="0" fillId="2" borderId="153" xfId="0" applyNumberFormat="1" applyFont="1" applyFill="1" applyBorder="1" applyAlignment="1" applyProtection="1">
      <alignment horizontal="left"/>
      <protection hidden="1"/>
    </xf>
    <xf numFmtId="165" fontId="0" fillId="2" borderId="28" xfId="0" applyNumberFormat="1" applyFont="1" applyFill="1" applyBorder="1" applyAlignment="1" applyProtection="1">
      <alignment horizontal="left"/>
      <protection hidden="1"/>
    </xf>
    <xf numFmtId="0" fontId="1" fillId="0" borderId="154" xfId="0" applyFont="1" applyBorder="1"/>
    <xf numFmtId="0" fontId="1" fillId="0" borderId="155" xfId="0" applyFont="1" applyBorder="1" applyAlignment="1">
      <alignment horizontal="left"/>
    </xf>
    <xf numFmtId="165" fontId="1" fillId="2" borderId="156" xfId="0" applyNumberFormat="1" applyFont="1" applyFill="1" applyBorder="1" applyAlignment="1" applyProtection="1">
      <alignment horizontal="left"/>
      <protection hidden="1"/>
    </xf>
    <xf numFmtId="0" fontId="1" fillId="0" borderId="157" xfId="0" applyFont="1" applyFill="1" applyBorder="1"/>
    <xf numFmtId="165" fontId="0" fillId="2" borderId="158" xfId="0" applyNumberFormat="1" applyFont="1" applyFill="1" applyBorder="1" applyAlignment="1" applyProtection="1">
      <alignment horizontal="left"/>
      <protection hidden="1"/>
    </xf>
    <xf numFmtId="0" fontId="1" fillId="0" borderId="159" xfId="0" applyFont="1" applyBorder="1"/>
    <xf numFmtId="0" fontId="1" fillId="0" borderId="157" xfId="0" applyFont="1" applyBorder="1"/>
    <xf numFmtId="0" fontId="17" fillId="0" borderId="2" xfId="0" applyFont="1" applyBorder="1" applyAlignment="1">
      <alignment vertical="center"/>
    </xf>
    <xf numFmtId="165" fontId="0" fillId="2" borderId="67" xfId="0" applyNumberFormat="1" applyFill="1" applyBorder="1" applyAlignment="1" applyProtection="1">
      <alignment horizontal="left"/>
      <protection hidden="1"/>
    </xf>
    <xf numFmtId="0" fontId="1" fillId="7" borderId="163" xfId="0" applyFont="1" applyFill="1" applyBorder="1"/>
    <xf numFmtId="0" fontId="1" fillId="7" borderId="22" xfId="0" applyFont="1" applyFill="1" applyBorder="1" applyAlignment="1">
      <alignment horizontal="left"/>
    </xf>
    <xf numFmtId="165" fontId="1" fillId="7" borderId="22" xfId="0" applyNumberFormat="1" applyFont="1" applyFill="1" applyBorder="1" applyAlignment="1" applyProtection="1">
      <alignment horizontal="left"/>
      <protection hidden="1"/>
    </xf>
    <xf numFmtId="0" fontId="1" fillId="0" borderId="0" xfId="0" applyFont="1"/>
    <xf numFmtId="0" fontId="25" fillId="0" borderId="42" xfId="0" applyFont="1" applyFill="1" applyBorder="1" applyAlignment="1">
      <alignment vertical="center"/>
    </xf>
    <xf numFmtId="44" fontId="0" fillId="9" borderId="43" xfId="1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>
      <alignment horizontal="left" vertical="center"/>
    </xf>
    <xf numFmtId="0" fontId="25" fillId="0" borderId="34" xfId="0" applyFont="1" applyFill="1" applyBorder="1" applyAlignment="1">
      <alignment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0" xfId="0" applyFont="1" applyFill="1" applyBorder="1" applyAlignment="1">
      <alignment horizontal="left" vertical="center"/>
    </xf>
    <xf numFmtId="0" fontId="25" fillId="0" borderId="37" xfId="0" applyFont="1" applyFill="1" applyBorder="1" applyAlignment="1">
      <alignment vertical="center"/>
    </xf>
    <xf numFmtId="0" fontId="0" fillId="0" borderId="47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25" fillId="0" borderId="39" xfId="0" applyFont="1" applyFill="1" applyBorder="1" applyAlignment="1">
      <alignment vertical="center"/>
    </xf>
    <xf numFmtId="0" fontId="0" fillId="0" borderId="57" xfId="0" applyFont="1" applyFill="1" applyBorder="1" applyAlignment="1">
      <alignment horizontal="left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164" xfId="0" applyFont="1" applyFill="1" applyBorder="1" applyAlignment="1">
      <alignment vertical="center"/>
    </xf>
    <xf numFmtId="167" fontId="0" fillId="9" borderId="165" xfId="2" applyNumberFormat="1" applyFont="1" applyFill="1" applyBorder="1" applyProtection="1">
      <protection locked="0"/>
    </xf>
    <xf numFmtId="0" fontId="25" fillId="0" borderId="18" xfId="0" applyFont="1" applyFill="1" applyBorder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5" fillId="0" borderId="32" xfId="0" applyFont="1" applyFill="1" applyBorder="1" applyAlignment="1">
      <alignment vertical="center"/>
    </xf>
    <xf numFmtId="165" fontId="0" fillId="3" borderId="36" xfId="0" applyNumberFormat="1" applyFill="1" applyBorder="1" applyAlignment="1">
      <alignment horizontal="right"/>
    </xf>
    <xf numFmtId="8" fontId="0" fillId="10" borderId="166" xfId="0" applyNumberFormat="1" applyFont="1" applyFill="1" applyBorder="1" applyProtection="1">
      <protection hidden="1"/>
    </xf>
    <xf numFmtId="0" fontId="0" fillId="0" borderId="40" xfId="0" applyBorder="1" applyAlignment="1">
      <alignment horizontal="left" vertical="center"/>
    </xf>
    <xf numFmtId="0" fontId="0" fillId="3" borderId="41" xfId="0" applyFill="1" applyBorder="1" applyAlignment="1">
      <alignment horizontal="right"/>
    </xf>
    <xf numFmtId="8" fontId="25" fillId="10" borderId="91" xfId="0" applyNumberFormat="1" applyFont="1" applyFill="1" applyBorder="1" applyProtection="1">
      <protection hidden="1"/>
    </xf>
    <xf numFmtId="0" fontId="25" fillId="0" borderId="167" xfId="0" applyFont="1" applyFill="1" applyBorder="1" applyAlignment="1">
      <alignment vertical="center"/>
    </xf>
    <xf numFmtId="0" fontId="25" fillId="0" borderId="168" xfId="0" applyFont="1" applyFill="1" applyBorder="1" applyAlignment="1">
      <alignment vertical="center"/>
    </xf>
    <xf numFmtId="0" fontId="0" fillId="9" borderId="170" xfId="0" applyFont="1" applyFill="1" applyBorder="1" applyAlignment="1" applyProtection="1">
      <alignment horizontal="right"/>
      <protection locked="0"/>
    </xf>
    <xf numFmtId="0" fontId="25" fillId="0" borderId="171" xfId="0" applyFont="1" applyFill="1" applyBorder="1" applyAlignment="1">
      <alignment vertical="center"/>
    </xf>
    <xf numFmtId="0" fontId="0" fillId="9" borderId="172" xfId="0" applyFont="1" applyFill="1" applyBorder="1" applyAlignment="1" applyProtection="1">
      <alignment horizontal="right"/>
      <protection locked="0"/>
    </xf>
    <xf numFmtId="0" fontId="25" fillId="0" borderId="173" xfId="0" applyFont="1" applyFill="1" applyBorder="1" applyAlignment="1">
      <alignment vertical="center"/>
    </xf>
    <xf numFmtId="9" fontId="0" fillId="9" borderId="174" xfId="2" applyFont="1" applyFill="1" applyBorder="1" applyAlignment="1" applyProtection="1">
      <alignment horizontal="right"/>
      <protection locked="0"/>
    </xf>
    <xf numFmtId="0" fontId="1" fillId="0" borderId="13" xfId="0" applyFont="1" applyFill="1" applyBorder="1"/>
    <xf numFmtId="9" fontId="0" fillId="9" borderId="172" xfId="2" applyFont="1" applyFill="1" applyBorder="1" applyAlignment="1" applyProtection="1">
      <alignment horizontal="right"/>
      <protection locked="0"/>
    </xf>
    <xf numFmtId="0" fontId="0" fillId="0" borderId="1" xfId="0" applyBorder="1" applyAlignment="1">
      <alignment horizontal="left" vertical="center"/>
    </xf>
    <xf numFmtId="9" fontId="0" fillId="3" borderId="172" xfId="2" applyFont="1" applyFill="1" applyBorder="1" applyAlignment="1" applyProtection="1">
      <alignment horizontal="right"/>
      <protection locked="0"/>
    </xf>
    <xf numFmtId="0" fontId="1" fillId="0" borderId="175" xfId="0" applyFont="1" applyFill="1" applyBorder="1"/>
    <xf numFmtId="0" fontId="1" fillId="0" borderId="1" xfId="0" applyFont="1" applyFill="1" applyBorder="1"/>
    <xf numFmtId="0" fontId="25" fillId="0" borderId="177" xfId="0" applyFont="1" applyFill="1" applyBorder="1" applyAlignment="1">
      <alignment vertical="center"/>
    </xf>
    <xf numFmtId="9" fontId="0" fillId="9" borderId="179" xfId="2" applyFont="1" applyFill="1" applyBorder="1" applyAlignment="1" applyProtection="1">
      <alignment horizontal="right"/>
      <protection locked="0"/>
    </xf>
    <xf numFmtId="165" fontId="0" fillId="3" borderId="82" xfId="0" applyNumberFormat="1" applyFill="1" applyBorder="1" applyAlignment="1" applyProtection="1">
      <alignment horizontal="right"/>
      <protection locked="0"/>
    </xf>
    <xf numFmtId="165" fontId="0" fillId="2" borderId="67" xfId="0" applyNumberFormat="1" applyFill="1" applyBorder="1" applyProtection="1">
      <protection hidden="1"/>
    </xf>
    <xf numFmtId="165" fontId="1" fillId="2" borderId="160" xfId="0" applyNumberFormat="1" applyFont="1" applyFill="1" applyBorder="1" applyProtection="1">
      <protection hidden="1"/>
    </xf>
    <xf numFmtId="165" fontId="1" fillId="2" borderId="156" xfId="0" applyNumberFormat="1" applyFont="1" applyFill="1" applyBorder="1" applyProtection="1">
      <protection hidden="1"/>
    </xf>
    <xf numFmtId="165" fontId="1" fillId="2" borderId="161" xfId="0" applyNumberFormat="1" applyFont="1" applyFill="1" applyBorder="1" applyProtection="1">
      <protection hidden="1"/>
    </xf>
    <xf numFmtId="165" fontId="0" fillId="2" borderId="162" xfId="0" applyNumberFormat="1" applyFill="1" applyBorder="1" applyProtection="1">
      <protection hidden="1"/>
    </xf>
    <xf numFmtId="165" fontId="0" fillId="2" borderId="158" xfId="0" applyNumberFormat="1" applyFill="1" applyBorder="1" applyProtection="1">
      <protection hidden="1"/>
    </xf>
    <xf numFmtId="165" fontId="1" fillId="7" borderId="22" xfId="0" applyNumberFormat="1" applyFont="1" applyFill="1" applyBorder="1" applyProtection="1">
      <protection hidden="1"/>
    </xf>
    <xf numFmtId="165" fontId="1" fillId="7" borderId="23" xfId="0" applyNumberFormat="1" applyFont="1" applyFill="1" applyBorder="1" applyProtection="1">
      <protection hidden="1"/>
    </xf>
    <xf numFmtId="8" fontId="0" fillId="2" borderId="166" xfId="0" applyNumberFormat="1" applyFont="1" applyFill="1" applyBorder="1" applyProtection="1">
      <protection hidden="1"/>
    </xf>
    <xf numFmtId="8" fontId="1" fillId="2" borderId="176" xfId="0" applyNumberFormat="1" applyFont="1" applyFill="1" applyBorder="1" applyProtection="1">
      <protection hidden="1"/>
    </xf>
    <xf numFmtId="0" fontId="9" fillId="9" borderId="0" xfId="0" applyFont="1" applyFill="1" applyBorder="1" applyAlignment="1" applyProtection="1">
      <alignment horizontal="center"/>
      <protection locked="0"/>
    </xf>
    <xf numFmtId="0" fontId="10" fillId="9" borderId="47" xfId="0" applyFont="1" applyFill="1" applyBorder="1" applyAlignment="1" applyProtection="1">
      <alignment horizontal="center" vertical="center"/>
      <protection locked="0"/>
    </xf>
    <xf numFmtId="0" fontId="10" fillId="9" borderId="3" xfId="0" applyFont="1" applyFill="1" applyBorder="1" applyAlignment="1" applyProtection="1">
      <alignment horizontal="center" vertical="center"/>
      <protection locked="0"/>
    </xf>
    <xf numFmtId="0" fontId="35" fillId="0" borderId="141" xfId="0" applyFont="1" applyFill="1" applyBorder="1" applyAlignment="1" applyProtection="1">
      <alignment horizontal="center" vertical="center"/>
    </xf>
    <xf numFmtId="0" fontId="10" fillId="0" borderId="117" xfId="0" applyFont="1" applyFill="1" applyBorder="1" applyAlignment="1" applyProtection="1">
      <alignment horizontal="center" vertical="center"/>
    </xf>
    <xf numFmtId="0" fontId="10" fillId="0" borderId="146" xfId="0" applyFont="1" applyFill="1" applyBorder="1" applyAlignment="1" applyProtection="1">
      <alignment horizontal="center" vertical="center"/>
    </xf>
    <xf numFmtId="0" fontId="10" fillId="9" borderId="116" xfId="0" applyFont="1" applyFill="1" applyBorder="1" applyAlignment="1" applyProtection="1">
      <alignment horizontal="center" vertical="center"/>
      <protection locked="0"/>
    </xf>
    <xf numFmtId="0" fontId="10" fillId="9" borderId="117" xfId="0" applyFont="1" applyFill="1" applyBorder="1" applyAlignment="1" applyProtection="1">
      <alignment horizontal="center" vertical="center"/>
      <protection locked="0"/>
    </xf>
    <xf numFmtId="0" fontId="0" fillId="9" borderId="47" xfId="0" applyFont="1" applyFill="1" applyBorder="1" applyAlignment="1" applyProtection="1">
      <alignment horizontal="center"/>
      <protection locked="0"/>
    </xf>
    <xf numFmtId="0" fontId="0" fillId="9" borderId="3" xfId="0" applyFont="1" applyFill="1" applyBorder="1" applyAlignment="1" applyProtection="1">
      <alignment horizontal="center"/>
      <protection locked="0"/>
    </xf>
    <xf numFmtId="0" fontId="0" fillId="0" borderId="73" xfId="0" applyFont="1" applyFill="1" applyBorder="1" applyAlignment="1" applyProtection="1">
      <alignment horizontal="center" vertical="center"/>
    </xf>
    <xf numFmtId="0" fontId="31" fillId="0" borderId="119" xfId="0" applyFont="1" applyFill="1" applyBorder="1" applyAlignment="1" applyProtection="1">
      <alignment horizontal="center"/>
    </xf>
    <xf numFmtId="0" fontId="31" fillId="0" borderId="120" xfId="0" applyFont="1" applyFill="1" applyBorder="1" applyAlignment="1" applyProtection="1">
      <alignment horizontal="center"/>
    </xf>
    <xf numFmtId="0" fontId="31" fillId="0" borderId="121" xfId="0" applyFont="1" applyFill="1" applyBorder="1" applyAlignment="1" applyProtection="1">
      <alignment horizontal="center"/>
    </xf>
    <xf numFmtId="0" fontId="31" fillId="0" borderId="119" xfId="0" applyFont="1" applyFill="1" applyBorder="1" applyAlignment="1" applyProtection="1">
      <alignment horizontal="center" vertical="center"/>
    </xf>
    <xf numFmtId="0" fontId="31" fillId="0" borderId="120" xfId="0" applyFont="1" applyFill="1" applyBorder="1" applyAlignment="1" applyProtection="1">
      <alignment horizontal="center" vertical="center"/>
    </xf>
    <xf numFmtId="0" fontId="31" fillId="0" borderId="121" xfId="0" applyFont="1" applyFill="1" applyBorder="1" applyAlignment="1" applyProtection="1">
      <alignment horizontal="center" vertical="center"/>
    </xf>
    <xf numFmtId="0" fontId="10" fillId="0" borderId="119" xfId="0" applyFont="1" applyFill="1" applyBorder="1" applyAlignment="1" applyProtection="1">
      <alignment horizontal="center"/>
    </xf>
    <xf numFmtId="0" fontId="10" fillId="0" borderId="120" xfId="0" applyFont="1" applyFill="1" applyBorder="1" applyAlignment="1" applyProtection="1">
      <alignment horizontal="center"/>
    </xf>
    <xf numFmtId="0" fontId="10" fillId="0" borderId="121" xfId="0" applyFont="1" applyFill="1" applyBorder="1" applyAlignment="1" applyProtection="1">
      <alignment horizontal="center"/>
    </xf>
    <xf numFmtId="0" fontId="31" fillId="0" borderId="0" xfId="0" applyFont="1" applyFill="1" applyBorder="1" applyAlignment="1" applyProtection="1">
      <alignment horizontal="center"/>
    </xf>
    <xf numFmtId="0" fontId="31" fillId="0" borderId="127" xfId="0" applyFont="1" applyFill="1" applyBorder="1" applyAlignment="1" applyProtection="1">
      <alignment horizontal="center"/>
    </xf>
    <xf numFmtId="0" fontId="0" fillId="0" borderId="73" xfId="0" applyFont="1" applyFill="1" applyBorder="1" applyAlignment="1" applyProtection="1">
      <alignment horizontal="center" vertical="center"/>
      <protection hidden="1"/>
    </xf>
    <xf numFmtId="0" fontId="13" fillId="0" borderId="142" xfId="0" applyFont="1" applyFill="1" applyBorder="1" applyAlignment="1">
      <alignment horizontal="center" vertical="center"/>
    </xf>
    <xf numFmtId="164" fontId="33" fillId="0" borderId="142" xfId="0" applyNumberFormat="1" applyFont="1" applyFill="1" applyBorder="1" applyAlignment="1">
      <alignment horizontal="center" vertical="center"/>
    </xf>
    <xf numFmtId="0" fontId="33" fillId="0" borderId="142" xfId="0" applyFont="1" applyFill="1" applyBorder="1" applyAlignment="1">
      <alignment horizontal="center" vertical="center"/>
    </xf>
    <xf numFmtId="164" fontId="33" fillId="0" borderId="142" xfId="0" applyNumberFormat="1" applyFont="1" applyFill="1" applyBorder="1" applyAlignment="1" applyProtection="1">
      <alignment horizontal="center" vertical="center"/>
      <protection hidden="1"/>
    </xf>
    <xf numFmtId="0" fontId="12" fillId="0" borderId="142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/>
    </xf>
    <xf numFmtId="164" fontId="13" fillId="0" borderId="142" xfId="0" applyNumberFormat="1" applyFont="1" applyFill="1" applyBorder="1" applyAlignment="1">
      <alignment horizontal="center" vertical="center"/>
    </xf>
    <xf numFmtId="164" fontId="13" fillId="0" borderId="142" xfId="0" applyNumberFormat="1" applyFont="1" applyFill="1" applyBorder="1" applyAlignment="1" applyProtection="1">
      <alignment horizontal="center" vertical="center"/>
      <protection hidden="1"/>
    </xf>
    <xf numFmtId="0" fontId="35" fillId="0" borderId="117" xfId="0" applyFont="1" applyFill="1" applyBorder="1" applyAlignment="1" applyProtection="1">
      <alignment horizontal="center" vertical="center"/>
    </xf>
    <xf numFmtId="0" fontId="35" fillId="0" borderId="146" xfId="0" applyFont="1" applyFill="1" applyBorder="1" applyAlignment="1" applyProtection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148" xfId="0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149" xfId="0" applyBorder="1" applyAlignment="1">
      <alignment horizontal="left" vertical="center"/>
    </xf>
    <xf numFmtId="0" fontId="0" fillId="0" borderId="4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3" xfId="0" applyFill="1" applyBorder="1" applyAlignment="1">
      <alignment horizontal="left"/>
    </xf>
    <xf numFmtId="0" fontId="0" fillId="0" borderId="52" xfId="0" applyFill="1" applyBorder="1" applyAlignment="1">
      <alignment horizontal="left"/>
    </xf>
    <xf numFmtId="0" fontId="0" fillId="0" borderId="180" xfId="0" applyBorder="1" applyAlignment="1">
      <alignment horizontal="left" vertical="center"/>
    </xf>
    <xf numFmtId="0" fontId="0" fillId="0" borderId="181" xfId="0" applyBorder="1" applyAlignment="1">
      <alignment horizontal="left" vertical="center"/>
    </xf>
    <xf numFmtId="0" fontId="0" fillId="0" borderId="47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54" xfId="0" applyBorder="1" applyAlignment="1">
      <alignment horizontal="left" vertical="center"/>
    </xf>
    <xf numFmtId="0" fontId="0" fillId="0" borderId="147" xfId="0" applyBorder="1" applyAlignment="1">
      <alignment horizontal="left" vertical="center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67" xfId="0" applyBorder="1" applyAlignment="1">
      <alignment horizontal="left"/>
    </xf>
    <xf numFmtId="0" fontId="0" fillId="0" borderId="68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45" xfId="0" applyBorder="1" applyAlignment="1">
      <alignment horizontal="left"/>
    </xf>
    <xf numFmtId="0" fontId="0" fillId="0" borderId="46" xfId="0" applyBorder="1" applyAlignment="1">
      <alignment horizontal="left"/>
    </xf>
    <xf numFmtId="0" fontId="0" fillId="0" borderId="169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10" xfId="0" applyFont="1" applyFill="1" applyBorder="1" applyAlignment="1">
      <alignment horizontal="left" vertical="center"/>
    </xf>
    <xf numFmtId="0" fontId="0" fillId="0" borderId="178" xfId="0" applyFont="1" applyFill="1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31" xfId="0" applyFont="1" applyFill="1" applyBorder="1" applyAlignment="1">
      <alignment horizontal="left" vertical="center"/>
    </xf>
    <xf numFmtId="0" fontId="0" fillId="0" borderId="47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65" xfId="0" applyFont="1" applyFill="1" applyBorder="1" applyAlignment="1">
      <alignment horizontal="left" vertical="center"/>
    </xf>
    <xf numFmtId="0" fontId="0" fillId="0" borderId="61" xfId="0" applyFont="1" applyFill="1" applyBorder="1" applyAlignment="1">
      <alignment horizontal="left" vertical="center"/>
    </xf>
    <xf numFmtId="0" fontId="0" fillId="0" borderId="57" xfId="0" applyFont="1" applyFill="1" applyBorder="1" applyAlignment="1">
      <alignment horizontal="left" vertical="center"/>
    </xf>
    <xf numFmtId="0" fontId="0" fillId="0" borderId="58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left" vertical="center"/>
    </xf>
    <xf numFmtId="0" fontId="0" fillId="0" borderId="59" xfId="0" applyFont="1" applyFill="1" applyBorder="1" applyAlignment="1">
      <alignment horizontal="left" vertical="center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10890044994376"/>
          <c:y val="8.5774278215223085E-2"/>
          <c:w val="0.87303395669291339"/>
          <c:h val="0.54840861776606287"/>
        </c:manualLayout>
      </c:layout>
      <c:bar3DChart>
        <c:barDir val="col"/>
        <c:grouping val="clustered"/>
        <c:varyColors val="0"/>
        <c:ser>
          <c:idx val="0"/>
          <c:order val="0"/>
          <c:tx>
            <c:v>Kosten je Flasche</c:v>
          </c:tx>
          <c:invertIfNegative val="0"/>
          <c:cat>
            <c:strRef>
              <c:f>('Holzfasslagerung '!$H$33:$H$38,'Holzfasslagerung '!$H$40:$H$42,'Holzfasslagerung '!$H$44,'Holzfasslagerung '!$H$46)</c:f>
              <c:strCache>
                <c:ptCount val="11"/>
                <c:pt idx="0">
                  <c:v>Destillat</c:v>
                </c:pt>
                <c:pt idx="1">
                  <c:v>Filtrationsmaterial</c:v>
                </c:pt>
                <c:pt idx="2">
                  <c:v>Flaschenkosten</c:v>
                </c:pt>
                <c:pt idx="3">
                  <c:v>Lohnkosten Herabsetzen/ Filtern </c:v>
                </c:pt>
                <c:pt idx="4">
                  <c:v>Lohnkosten Abfüllen/ fertigmachen</c:v>
                </c:pt>
                <c:pt idx="5">
                  <c:v>Lohnkosten Verkaufen</c:v>
                </c:pt>
                <c:pt idx="6">
                  <c:v>Gewinnzuschlag aus Pos. 28</c:v>
                </c:pt>
                <c:pt idx="7">
                  <c:v>Allgemeine Kosten aus Pos. 29</c:v>
                </c:pt>
                <c:pt idx="8">
                  <c:v>Reine Marketingkosten für Vermarktung Pos.30</c:v>
                </c:pt>
                <c:pt idx="9">
                  <c:v>Händlerrabatt bei Wiederverkäufer Pos 31</c:v>
                </c:pt>
                <c:pt idx="10">
                  <c:v>Mehrwertsteuer</c:v>
                </c:pt>
              </c:strCache>
            </c:strRef>
          </c:cat>
          <c:val>
            <c:numRef>
              <c:f>('Holzfasslagerung '!$I$33:$I$38,'Holzfasslagerung '!$I$40:$I$42,'Holzfasslagerung '!$I$44,'Holzfasslagerung '!$I$46)</c:f>
              <c:numCache>
                <c:formatCode>"€"#,##0.00_);[Red]\("€"#,##0.00\)</c:formatCode>
                <c:ptCount val="11"/>
                <c:pt idx="0">
                  <c:v>7.1879073004240794</c:v>
                </c:pt>
                <c:pt idx="1">
                  <c:v>6.0070356311673789E-2</c:v>
                </c:pt>
                <c:pt idx="2" formatCode="#,##0.00\ &quot;€&quot;">
                  <c:v>1.5000000000000002</c:v>
                </c:pt>
                <c:pt idx="3">
                  <c:v>9.5419847328244281E-2</c:v>
                </c:pt>
                <c:pt idx="4">
                  <c:v>1.6666666666666667</c:v>
                </c:pt>
                <c:pt idx="5">
                  <c:v>4.166666666666667</c:v>
                </c:pt>
                <c:pt idx="6">
                  <c:v>2.2015096256095998</c:v>
                </c:pt>
                <c:pt idx="7">
                  <c:v>2.2015096256095998</c:v>
                </c:pt>
                <c:pt idx="8">
                  <c:v>2.2015096256095998</c:v>
                </c:pt>
                <c:pt idx="9">
                  <c:v>8.5125038856904531</c:v>
                </c:pt>
                <c:pt idx="10">
                  <c:v>5.6608150839841507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D5-445F-907D-E5511F782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577344"/>
        <c:axId val="115618944"/>
        <c:axId val="0"/>
      </c:bar3DChart>
      <c:catAx>
        <c:axId val="113577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5618944"/>
        <c:crosses val="autoZero"/>
        <c:auto val="1"/>
        <c:lblAlgn val="ctr"/>
        <c:lblOffset val="100"/>
        <c:noMultiLvlLbl val="0"/>
      </c:catAx>
      <c:valAx>
        <c:axId val="115618944"/>
        <c:scaling>
          <c:orientation val="minMax"/>
        </c:scaling>
        <c:delete val="0"/>
        <c:axPos val="l"/>
        <c:majorGridlines/>
        <c:numFmt formatCode="&quot;€&quot;#,##0.00_);[Red]\(&quot;€&quot;#,##0.00\)" sourceLinked="1"/>
        <c:majorTickMark val="out"/>
        <c:minorTickMark val="none"/>
        <c:tickLblPos val="nextTo"/>
        <c:crossAx val="113577344"/>
        <c:crosses val="autoZero"/>
        <c:crossBetween val="between"/>
      </c:valAx>
    </c:plotArea>
    <c:plotVisOnly val="0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1607820</xdr:colOff>
          <xdr:row>1</xdr:row>
          <xdr:rowOff>99060</xdr:rowOff>
        </xdr:from>
        <xdr:to>
          <xdr:col>7</xdr:col>
          <xdr:colOff>2293620</xdr:colOff>
          <xdr:row>4</xdr:row>
          <xdr:rowOff>76200</xdr:rowOff>
        </xdr:to>
        <xdr:sp macro="" textlink="">
          <xdr:nvSpPr>
            <xdr:cNvPr id="9254" name="Object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1630680</xdr:colOff>
          <xdr:row>1</xdr:row>
          <xdr:rowOff>99060</xdr:rowOff>
        </xdr:from>
        <xdr:to>
          <xdr:col>7</xdr:col>
          <xdr:colOff>2316480</xdr:colOff>
          <xdr:row>4</xdr:row>
          <xdr:rowOff>22860</xdr:rowOff>
        </xdr:to>
        <xdr:sp macro="" textlink="">
          <xdr:nvSpPr>
            <xdr:cNvPr id="44033" name="Object 1" hidden="1">
              <a:extLst>
                <a:ext uri="{63B3BB69-23CF-44E3-9099-C40C66FF867C}">
                  <a14:compatExt spid="_x0000_s44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2286000</xdr:colOff>
      <xdr:row>50</xdr:row>
      <xdr:rowOff>10160</xdr:rowOff>
    </xdr:from>
    <xdr:to>
      <xdr:col>7</xdr:col>
      <xdr:colOff>2651760</xdr:colOff>
      <xdr:row>82</xdr:row>
      <xdr:rowOff>121920</xdr:rowOff>
    </xdr:to>
    <xdr:graphicFrame macro="">
      <xdr:nvGraphicFramePr>
        <xdr:cNvPr id="3" name="Diagramm 2" title="Kosten je Flasch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alkulation/Kalkulationsprogramme/Kalkulation%20aufgeteilt/fertig%20f&#252;r%20Ver&#246;ffentlichung/Weiterentwicklung/31.7.20%20Version%204%20Obst%20Kombi,%20LA,%20Flasche,%20Holzfa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alkulation/Kalkulationsprogramme/Kalkulation%20aufgeteilt/fertig%20f&#252;r%20Ver&#246;ffentlichung/Weiterentwicklung/31.7.20%20Version%202%20Obst,%20Abfindung-%20Kleinverschluss-%20Verschluss-%20Holzfa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enungsanleitung"/>
      <sheetName val="Versionsveränderungen"/>
      <sheetName val="Obst Flasche"/>
      <sheetName val="Daten Drop Down"/>
      <sheetName val="Obstbrände je LA"/>
      <sheetName val="Ausbeuteberechnung PC"/>
      <sheetName val="Obst Kombi"/>
      <sheetName val="Maischebereitung Verkauf"/>
      <sheetName val="Holzfasslagerung"/>
    </sheetNames>
    <sheetDataSet>
      <sheetData sheetId="0"/>
      <sheetData sheetId="1"/>
      <sheetData sheetId="2"/>
      <sheetData sheetId="3">
        <row r="2">
          <cell r="A2">
            <v>300</v>
          </cell>
        </row>
        <row r="3">
          <cell r="A3">
            <v>570</v>
          </cell>
        </row>
        <row r="4">
          <cell r="A4">
            <v>840</v>
          </cell>
        </row>
        <row r="24">
          <cell r="C24">
            <v>0.1</v>
          </cell>
        </row>
        <row r="25">
          <cell r="C25">
            <v>0.2</v>
          </cell>
        </row>
        <row r="26">
          <cell r="C26">
            <v>0.35</v>
          </cell>
        </row>
        <row r="27">
          <cell r="C27">
            <v>0.5</v>
          </cell>
        </row>
        <row r="28">
          <cell r="C28">
            <v>0.7</v>
          </cell>
        </row>
        <row r="29">
          <cell r="C29">
            <v>1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ienungsanleitung"/>
      <sheetName val="Vorbemerkungen"/>
      <sheetName val="Ausbeute Abfindung"/>
      <sheetName val="Daten Drop Down"/>
      <sheetName val="Ausbeute Kleinv.- Verschluss"/>
      <sheetName val="Obst LA- Flasche"/>
      <sheetName val="Holzfasslagerung"/>
    </sheetNames>
    <sheetDataSet>
      <sheetData sheetId="0"/>
      <sheetData sheetId="1"/>
      <sheetData sheetId="2"/>
      <sheetData sheetId="3">
        <row r="18">
          <cell r="C18">
            <v>0.1</v>
          </cell>
        </row>
        <row r="19">
          <cell r="C19">
            <v>0.2</v>
          </cell>
        </row>
        <row r="20">
          <cell r="C20">
            <v>0.35</v>
          </cell>
        </row>
        <row r="21">
          <cell r="C21">
            <v>0.5</v>
          </cell>
        </row>
        <row r="22">
          <cell r="C22">
            <v>0.7</v>
          </cell>
        </row>
        <row r="23">
          <cell r="C23">
            <v>1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ergen.friz@lvwo.bwl.de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2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3.xml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2" workbookViewId="0">
      <selection activeCell="G13" sqref="G13"/>
    </sheetView>
  </sheetViews>
  <sheetFormatPr baseColWidth="10" defaultRowHeight="13.8" x14ac:dyDescent="0.25"/>
  <sheetData>
    <row r="1" spans="1:3" x14ac:dyDescent="0.25">
      <c r="A1" t="s">
        <v>0</v>
      </c>
      <c r="C1" t="s">
        <v>5</v>
      </c>
    </row>
    <row r="2" spans="1:3" x14ac:dyDescent="0.25">
      <c r="A2">
        <v>300</v>
      </c>
      <c r="C2">
        <v>0.5</v>
      </c>
    </row>
    <row r="3" spans="1:3" x14ac:dyDescent="0.25">
      <c r="A3">
        <v>570</v>
      </c>
      <c r="C3">
        <v>1</v>
      </c>
    </row>
    <row r="4" spans="1:3" x14ac:dyDescent="0.25">
      <c r="A4">
        <v>840</v>
      </c>
      <c r="C4">
        <v>1.5</v>
      </c>
    </row>
    <row r="5" spans="1:3" x14ac:dyDescent="0.25">
      <c r="C5">
        <v>2</v>
      </c>
    </row>
    <row r="6" spans="1:3" x14ac:dyDescent="0.25">
      <c r="C6">
        <v>2.5</v>
      </c>
    </row>
    <row r="7" spans="1:3" x14ac:dyDescent="0.25">
      <c r="A7" t="s">
        <v>2</v>
      </c>
      <c r="C7">
        <v>3</v>
      </c>
    </row>
    <row r="8" spans="1:3" x14ac:dyDescent="0.25">
      <c r="A8">
        <v>60</v>
      </c>
      <c r="C8">
        <v>3.5</v>
      </c>
    </row>
    <row r="9" spans="1:3" x14ac:dyDescent="0.25">
      <c r="A9">
        <v>70</v>
      </c>
      <c r="C9">
        <v>4</v>
      </c>
    </row>
    <row r="10" spans="1:3" x14ac:dyDescent="0.25">
      <c r="A10">
        <v>80</v>
      </c>
      <c r="C10">
        <v>4.5</v>
      </c>
    </row>
    <row r="11" spans="1:3" x14ac:dyDescent="0.25">
      <c r="A11">
        <v>90</v>
      </c>
      <c r="C11">
        <v>5</v>
      </c>
    </row>
    <row r="12" spans="1:3" x14ac:dyDescent="0.25">
      <c r="A12">
        <v>100</v>
      </c>
      <c r="C12">
        <v>5.5</v>
      </c>
    </row>
    <row r="13" spans="1:3" x14ac:dyDescent="0.25">
      <c r="A13">
        <v>110</v>
      </c>
      <c r="C13">
        <v>6</v>
      </c>
    </row>
    <row r="14" spans="1:3" x14ac:dyDescent="0.25">
      <c r="A14">
        <v>120</v>
      </c>
      <c r="C14">
        <v>6.5</v>
      </c>
    </row>
    <row r="15" spans="1:3" x14ac:dyDescent="0.25">
      <c r="A15">
        <v>125</v>
      </c>
      <c r="C15">
        <v>7</v>
      </c>
    </row>
    <row r="16" spans="1:3" x14ac:dyDescent="0.25">
      <c r="A16">
        <v>130</v>
      </c>
    </row>
    <row r="17" spans="1:3" x14ac:dyDescent="0.25">
      <c r="A17">
        <v>135</v>
      </c>
      <c r="C17" t="s">
        <v>9</v>
      </c>
    </row>
    <row r="18" spans="1:3" x14ac:dyDescent="0.25">
      <c r="A18">
        <v>140</v>
      </c>
      <c r="C18">
        <v>0.1</v>
      </c>
    </row>
    <row r="19" spans="1:3" x14ac:dyDescent="0.25">
      <c r="A19">
        <v>145</v>
      </c>
      <c r="C19">
        <v>0.2</v>
      </c>
    </row>
    <row r="20" spans="1:3" x14ac:dyDescent="0.25">
      <c r="A20">
        <v>150</v>
      </c>
      <c r="C20">
        <v>0.35</v>
      </c>
    </row>
    <row r="21" spans="1:3" x14ac:dyDescent="0.25">
      <c r="C21">
        <v>0.5</v>
      </c>
    </row>
    <row r="22" spans="1:3" x14ac:dyDescent="0.25">
      <c r="C22">
        <v>0.7</v>
      </c>
    </row>
    <row r="23" spans="1:3" x14ac:dyDescent="0.25">
      <c r="C23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9"/>
  <sheetViews>
    <sheetView zoomScaleNormal="100" workbookViewId="0">
      <selection activeCell="M31" sqref="M31"/>
    </sheetView>
  </sheetViews>
  <sheetFormatPr baseColWidth="10" defaultRowHeight="13.8" x14ac:dyDescent="0.25"/>
  <sheetData>
    <row r="1" spans="1:7" ht="21" x14ac:dyDescent="0.4">
      <c r="A1" s="73" t="s">
        <v>110</v>
      </c>
      <c r="B1" s="73"/>
      <c r="C1" s="73"/>
      <c r="D1" s="74"/>
      <c r="E1" s="74"/>
      <c r="F1" s="74"/>
      <c r="G1" s="74"/>
    </row>
    <row r="2" spans="1:7" x14ac:dyDescent="0.25">
      <c r="A2" s="74"/>
      <c r="B2" s="74"/>
      <c r="C2" s="74"/>
      <c r="D2" s="74"/>
      <c r="E2" s="74"/>
      <c r="F2" s="74"/>
      <c r="G2" s="74"/>
    </row>
    <row r="3" spans="1:7" x14ac:dyDescent="0.25">
      <c r="A3" s="74"/>
      <c r="B3" s="74"/>
      <c r="C3" s="74"/>
      <c r="D3" s="74"/>
      <c r="E3" s="74"/>
      <c r="F3" s="74"/>
      <c r="G3" s="74"/>
    </row>
    <row r="4" spans="1:7" x14ac:dyDescent="0.25">
      <c r="A4" s="74" t="s">
        <v>203</v>
      </c>
      <c r="B4" s="74"/>
      <c r="C4" s="74"/>
      <c r="D4" s="74"/>
      <c r="E4" s="74"/>
      <c r="F4" s="74"/>
      <c r="G4" s="74"/>
    </row>
    <row r="5" spans="1:7" x14ac:dyDescent="0.25">
      <c r="A5" s="74" t="s">
        <v>234</v>
      </c>
      <c r="B5" s="74"/>
      <c r="C5" s="74"/>
      <c r="D5" s="74"/>
      <c r="E5" s="74"/>
      <c r="F5" s="74"/>
      <c r="G5" s="74"/>
    </row>
    <row r="6" spans="1:7" x14ac:dyDescent="0.25">
      <c r="A6" s="81" t="s">
        <v>233</v>
      </c>
      <c r="B6" s="74"/>
      <c r="C6" s="74"/>
      <c r="D6" s="74"/>
      <c r="E6" s="74"/>
      <c r="F6" s="74"/>
      <c r="G6" s="74"/>
    </row>
    <row r="7" spans="1:7" x14ac:dyDescent="0.25">
      <c r="A7" s="81"/>
      <c r="B7" s="74"/>
      <c r="C7" s="74"/>
      <c r="D7" s="74"/>
      <c r="E7" s="74"/>
      <c r="F7" s="74"/>
      <c r="G7" s="74"/>
    </row>
    <row r="8" spans="1:7" x14ac:dyDescent="0.25">
      <c r="A8" s="74" t="s">
        <v>235</v>
      </c>
      <c r="B8" s="74"/>
      <c r="C8" s="74"/>
      <c r="D8" s="74"/>
      <c r="E8" s="74"/>
      <c r="F8" s="74"/>
      <c r="G8" s="74"/>
    </row>
    <row r="9" spans="1:7" x14ac:dyDescent="0.25">
      <c r="A9" s="74" t="s">
        <v>232</v>
      </c>
      <c r="B9" s="74"/>
      <c r="C9" s="74"/>
      <c r="D9" s="74"/>
      <c r="E9" s="74"/>
      <c r="F9" s="74"/>
      <c r="G9" s="74"/>
    </row>
    <row r="10" spans="1:7" x14ac:dyDescent="0.25">
      <c r="A10" s="74"/>
      <c r="B10" s="74"/>
      <c r="C10" s="74"/>
      <c r="D10" s="74"/>
      <c r="E10" s="74"/>
      <c r="F10" s="74"/>
      <c r="G10" s="74"/>
    </row>
    <row r="11" spans="1:7" x14ac:dyDescent="0.25">
      <c r="A11" s="81" t="s">
        <v>204</v>
      </c>
      <c r="B11" s="74"/>
      <c r="C11" s="74"/>
      <c r="D11" s="74"/>
      <c r="E11" s="74"/>
      <c r="F11" s="74"/>
      <c r="G11" s="74"/>
    </row>
    <row r="12" spans="1:7" x14ac:dyDescent="0.25">
      <c r="A12" s="81" t="s">
        <v>205</v>
      </c>
      <c r="B12" s="74"/>
      <c r="C12" s="74"/>
      <c r="D12" s="74"/>
      <c r="E12" s="74"/>
      <c r="F12" s="74"/>
      <c r="G12" s="74"/>
    </row>
    <row r="13" spans="1:7" x14ac:dyDescent="0.25">
      <c r="A13" s="81" t="s">
        <v>206</v>
      </c>
      <c r="B13" s="74"/>
      <c r="C13" s="74"/>
      <c r="D13" s="74"/>
      <c r="E13" s="74"/>
      <c r="F13" s="74"/>
      <c r="G13" s="74"/>
    </row>
    <row r="14" spans="1:7" x14ac:dyDescent="0.25">
      <c r="A14" s="74"/>
      <c r="B14" s="74"/>
      <c r="C14" s="74"/>
      <c r="D14" s="74"/>
      <c r="E14" s="74"/>
      <c r="F14" s="74"/>
      <c r="G14" s="74"/>
    </row>
    <row r="15" spans="1:7" x14ac:dyDescent="0.25">
      <c r="A15" s="74" t="s">
        <v>111</v>
      </c>
      <c r="B15" s="74"/>
      <c r="C15" s="74"/>
      <c r="D15" s="74"/>
      <c r="E15" s="74"/>
      <c r="F15" s="74"/>
      <c r="G15" s="74"/>
    </row>
    <row r="16" spans="1:7" x14ac:dyDescent="0.25">
      <c r="A16" s="74" t="s">
        <v>112</v>
      </c>
      <c r="B16" s="74"/>
      <c r="C16" s="74"/>
      <c r="D16" s="74"/>
      <c r="E16" s="74"/>
      <c r="F16" s="74"/>
      <c r="G16" s="74"/>
    </row>
    <row r="17" spans="1:7" x14ac:dyDescent="0.25">
      <c r="A17" s="74" t="s">
        <v>113</v>
      </c>
      <c r="B17" s="74"/>
      <c r="C17" s="74"/>
      <c r="D17" s="74"/>
      <c r="E17" s="74"/>
      <c r="F17" s="74"/>
      <c r="G17" s="74"/>
    </row>
    <row r="18" spans="1:7" x14ac:dyDescent="0.25">
      <c r="A18" s="74" t="s">
        <v>114</v>
      </c>
      <c r="B18" s="74"/>
      <c r="C18" s="74"/>
      <c r="D18" s="74"/>
      <c r="E18" s="74"/>
      <c r="F18" s="74"/>
      <c r="G18" s="74"/>
    </row>
    <row r="19" spans="1:7" x14ac:dyDescent="0.25">
      <c r="A19" s="74"/>
      <c r="B19" s="74"/>
      <c r="C19" s="74"/>
      <c r="D19" s="74"/>
      <c r="E19" s="74"/>
      <c r="F19" s="74"/>
      <c r="G19" s="74"/>
    </row>
    <row r="20" spans="1:7" x14ac:dyDescent="0.25">
      <c r="A20" s="74"/>
      <c r="B20" s="74"/>
      <c r="C20" s="74"/>
      <c r="D20" s="74"/>
      <c r="E20" s="74"/>
      <c r="F20" s="74"/>
      <c r="G20" s="74"/>
    </row>
    <row r="21" spans="1:7" x14ac:dyDescent="0.25">
      <c r="A21" s="74" t="s">
        <v>207</v>
      </c>
      <c r="B21" s="74"/>
      <c r="C21" s="74" t="s">
        <v>115</v>
      </c>
      <c r="D21" s="74"/>
      <c r="E21" s="74"/>
      <c r="F21" s="74"/>
      <c r="G21" s="74"/>
    </row>
    <row r="22" spans="1:7" x14ac:dyDescent="0.25">
      <c r="A22" s="74"/>
      <c r="B22" s="74"/>
      <c r="C22" s="74" t="s">
        <v>116</v>
      </c>
      <c r="D22" s="74"/>
      <c r="E22" s="74"/>
      <c r="F22" s="74"/>
      <c r="G22" s="74"/>
    </row>
    <row r="23" spans="1:7" x14ac:dyDescent="0.25">
      <c r="A23" s="74"/>
      <c r="B23" s="74"/>
      <c r="C23" s="74" t="s">
        <v>117</v>
      </c>
      <c r="D23" s="74"/>
      <c r="E23" s="74"/>
      <c r="F23" s="74"/>
      <c r="G23" s="74"/>
    </row>
    <row r="24" spans="1:7" x14ac:dyDescent="0.25">
      <c r="A24" s="74"/>
      <c r="B24" s="74"/>
      <c r="C24" s="74" t="s">
        <v>219</v>
      </c>
      <c r="D24" s="74"/>
      <c r="E24" s="74"/>
      <c r="F24" s="74"/>
      <c r="G24" s="74"/>
    </row>
    <row r="25" spans="1:7" x14ac:dyDescent="0.25">
      <c r="A25" s="74"/>
      <c r="B25" s="74"/>
      <c r="C25" s="74"/>
      <c r="D25" s="74"/>
      <c r="E25" s="74"/>
      <c r="F25" s="74"/>
      <c r="G25" s="74"/>
    </row>
    <row r="26" spans="1:7" x14ac:dyDescent="0.25">
      <c r="A26" s="74" t="s">
        <v>208</v>
      </c>
      <c r="B26" s="74"/>
      <c r="C26" s="74" t="s">
        <v>209</v>
      </c>
      <c r="D26" s="74"/>
      <c r="E26" s="74"/>
      <c r="F26" s="74"/>
      <c r="G26" s="74"/>
    </row>
    <row r="27" spans="1:7" x14ac:dyDescent="0.25">
      <c r="A27" s="74"/>
      <c r="B27" s="74"/>
      <c r="C27" s="74" t="s">
        <v>210</v>
      </c>
      <c r="D27" s="74"/>
      <c r="E27" s="74"/>
      <c r="F27" s="74"/>
      <c r="G27" s="74"/>
    </row>
    <row r="28" spans="1:7" x14ac:dyDescent="0.25">
      <c r="A28" s="74"/>
      <c r="B28" s="74"/>
      <c r="C28" s="74" t="s">
        <v>211</v>
      </c>
      <c r="D28" s="74"/>
      <c r="E28" s="74"/>
      <c r="F28" s="74"/>
      <c r="G28" s="74"/>
    </row>
    <row r="29" spans="1:7" x14ac:dyDescent="0.25">
      <c r="A29" s="74"/>
      <c r="B29" s="74"/>
      <c r="C29" s="74" t="s">
        <v>212</v>
      </c>
      <c r="D29" s="74"/>
      <c r="E29" s="74"/>
      <c r="F29" s="74"/>
      <c r="G29" s="74"/>
    </row>
    <row r="30" spans="1:7" x14ac:dyDescent="0.25">
      <c r="A30" s="74"/>
      <c r="B30" s="74"/>
      <c r="C30" s="74" t="s">
        <v>220</v>
      </c>
      <c r="D30" s="74"/>
      <c r="E30" s="74"/>
      <c r="F30" s="74"/>
      <c r="G30" s="74"/>
    </row>
    <row r="31" spans="1:7" x14ac:dyDescent="0.25">
      <c r="A31" s="74"/>
      <c r="B31" s="74"/>
      <c r="C31" s="74"/>
      <c r="D31" s="74"/>
      <c r="E31" s="74"/>
      <c r="F31" s="74"/>
      <c r="G31" s="74"/>
    </row>
    <row r="32" spans="1:7" x14ac:dyDescent="0.25">
      <c r="A32" s="75" t="s">
        <v>213</v>
      </c>
      <c r="B32" s="74"/>
      <c r="C32" s="74" t="s">
        <v>118</v>
      </c>
      <c r="D32" s="74"/>
      <c r="E32" s="74"/>
      <c r="F32" s="74"/>
      <c r="G32" s="74"/>
    </row>
    <row r="33" spans="1:7" x14ac:dyDescent="0.25">
      <c r="A33" s="74"/>
      <c r="B33" s="74"/>
      <c r="C33" s="74" t="s">
        <v>214</v>
      </c>
      <c r="D33" s="74"/>
      <c r="E33" s="74"/>
      <c r="F33" s="74"/>
      <c r="G33" s="74"/>
    </row>
    <row r="34" spans="1:7" x14ac:dyDescent="0.25">
      <c r="A34" s="74"/>
      <c r="B34" s="74"/>
      <c r="C34" s="74" t="s">
        <v>215</v>
      </c>
      <c r="D34" s="74"/>
      <c r="E34" s="74"/>
      <c r="F34" s="74"/>
      <c r="G34" s="74"/>
    </row>
    <row r="35" spans="1:7" x14ac:dyDescent="0.25">
      <c r="A35" s="74"/>
      <c r="B35" s="74"/>
      <c r="C35" s="74" t="s">
        <v>216</v>
      </c>
      <c r="D35" s="74"/>
      <c r="E35" s="74"/>
      <c r="F35" s="74"/>
      <c r="G35" s="74"/>
    </row>
    <row r="36" spans="1:7" x14ac:dyDescent="0.25">
      <c r="A36" s="74"/>
      <c r="B36" s="74"/>
      <c r="C36" s="74" t="s">
        <v>119</v>
      </c>
      <c r="D36" s="74"/>
      <c r="E36" s="74"/>
      <c r="F36" s="74"/>
      <c r="G36" s="74"/>
    </row>
    <row r="37" spans="1:7" x14ac:dyDescent="0.25">
      <c r="A37" s="74"/>
      <c r="B37" s="74"/>
      <c r="C37" s="74" t="s">
        <v>120</v>
      </c>
      <c r="D37" s="74"/>
      <c r="E37" s="74"/>
      <c r="F37" s="74"/>
      <c r="G37" s="74"/>
    </row>
    <row r="38" spans="1:7" x14ac:dyDescent="0.25">
      <c r="A38" s="74"/>
      <c r="B38" s="74"/>
      <c r="C38" s="74" t="s">
        <v>121</v>
      </c>
      <c r="D38" s="74"/>
      <c r="E38" s="74"/>
      <c r="F38" s="74"/>
      <c r="G38" s="74"/>
    </row>
    <row r="39" spans="1:7" x14ac:dyDescent="0.25">
      <c r="A39" s="74"/>
      <c r="B39" s="74"/>
      <c r="C39" s="74"/>
      <c r="D39" s="74"/>
      <c r="E39" s="74"/>
      <c r="F39" s="74"/>
      <c r="G39" s="74"/>
    </row>
    <row r="40" spans="1:7" x14ac:dyDescent="0.25">
      <c r="A40" s="74" t="s">
        <v>217</v>
      </c>
      <c r="B40" s="74"/>
      <c r="C40" s="74" t="s">
        <v>122</v>
      </c>
      <c r="D40" s="74"/>
      <c r="E40" s="74"/>
      <c r="F40" s="74"/>
      <c r="G40" s="74"/>
    </row>
    <row r="41" spans="1:7" x14ac:dyDescent="0.25">
      <c r="A41" s="74"/>
      <c r="B41" s="74"/>
      <c r="C41" s="74" t="s">
        <v>123</v>
      </c>
      <c r="D41" s="74"/>
      <c r="E41" s="74"/>
      <c r="F41" s="74"/>
      <c r="G41" s="74"/>
    </row>
    <row r="42" spans="1:7" x14ac:dyDescent="0.25">
      <c r="A42" s="74"/>
      <c r="B42" s="74"/>
      <c r="C42" s="74" t="s">
        <v>218</v>
      </c>
      <c r="D42" s="74"/>
      <c r="E42" s="74"/>
      <c r="F42" s="74"/>
      <c r="G42" s="74"/>
    </row>
    <row r="43" spans="1:7" x14ac:dyDescent="0.25">
      <c r="A43" s="74"/>
      <c r="B43" s="74"/>
      <c r="C43" s="74" t="s">
        <v>221</v>
      </c>
      <c r="D43" s="74"/>
      <c r="E43" s="74"/>
      <c r="F43" s="74"/>
      <c r="G43" s="74"/>
    </row>
    <row r="44" spans="1:7" x14ac:dyDescent="0.25">
      <c r="A44" s="74"/>
      <c r="B44" s="74"/>
      <c r="C44" s="74"/>
      <c r="D44" s="74"/>
      <c r="E44" s="74"/>
      <c r="F44" s="74"/>
      <c r="G44" s="74"/>
    </row>
    <row r="45" spans="1:7" x14ac:dyDescent="0.25">
      <c r="A45" s="74"/>
      <c r="B45" s="74"/>
      <c r="C45" s="74"/>
      <c r="D45" s="74"/>
      <c r="E45" s="74"/>
      <c r="F45" s="74"/>
      <c r="G45" s="74"/>
    </row>
    <row r="46" spans="1:7" x14ac:dyDescent="0.25">
      <c r="A46" s="74"/>
      <c r="B46" s="74"/>
      <c r="C46" s="74"/>
      <c r="D46" s="74"/>
      <c r="E46" s="74"/>
      <c r="F46" s="74"/>
      <c r="G46" s="74"/>
    </row>
    <row r="47" spans="1:7" x14ac:dyDescent="0.25">
      <c r="A47" s="74" t="s">
        <v>124</v>
      </c>
      <c r="B47" s="74"/>
      <c r="C47" s="74"/>
      <c r="D47" s="74"/>
      <c r="E47" s="74"/>
      <c r="F47" s="74"/>
      <c r="G47" s="74"/>
    </row>
    <row r="48" spans="1:7" x14ac:dyDescent="0.25">
      <c r="A48" s="74"/>
      <c r="B48" s="74"/>
      <c r="C48" s="74"/>
      <c r="D48" s="74"/>
      <c r="E48" s="74"/>
      <c r="F48" s="74"/>
      <c r="G48" s="74"/>
    </row>
    <row r="49" spans="1:7" x14ac:dyDescent="0.25">
      <c r="A49" s="76"/>
      <c r="B49" s="74" t="s">
        <v>125</v>
      </c>
      <c r="C49" s="74"/>
      <c r="D49" s="74"/>
      <c r="E49" s="74"/>
      <c r="F49" s="74"/>
      <c r="G49" s="74"/>
    </row>
    <row r="50" spans="1:7" x14ac:dyDescent="0.25">
      <c r="A50" s="74"/>
      <c r="B50" s="74" t="s">
        <v>126</v>
      </c>
      <c r="C50" s="74"/>
      <c r="D50" s="74"/>
      <c r="E50" s="74"/>
      <c r="F50" s="74"/>
      <c r="G50" s="74"/>
    </row>
    <row r="51" spans="1:7" x14ac:dyDescent="0.25">
      <c r="A51" s="74"/>
      <c r="B51" s="74" t="s">
        <v>127</v>
      </c>
      <c r="C51" s="74"/>
      <c r="D51" s="74"/>
      <c r="E51" s="74"/>
      <c r="F51" s="74"/>
      <c r="G51" s="74"/>
    </row>
    <row r="52" spans="1:7" x14ac:dyDescent="0.25">
      <c r="A52" s="74"/>
      <c r="B52" s="74"/>
      <c r="C52" s="74"/>
      <c r="D52" s="74"/>
      <c r="E52" s="74"/>
      <c r="F52" s="74"/>
      <c r="G52" s="74"/>
    </row>
    <row r="53" spans="1:7" x14ac:dyDescent="0.25">
      <c r="A53" s="77"/>
      <c r="B53" s="74" t="s">
        <v>128</v>
      </c>
      <c r="C53" s="74"/>
      <c r="D53" s="74"/>
      <c r="E53" s="74"/>
      <c r="F53" s="74"/>
      <c r="G53" s="74"/>
    </row>
    <row r="54" spans="1:7" x14ac:dyDescent="0.25">
      <c r="A54" s="74"/>
      <c r="B54" s="74" t="s">
        <v>129</v>
      </c>
      <c r="C54" s="74"/>
      <c r="D54" s="74"/>
      <c r="E54" s="74"/>
      <c r="F54" s="74"/>
      <c r="G54" s="74"/>
    </row>
    <row r="55" spans="1:7" x14ac:dyDescent="0.25">
      <c r="A55" s="74"/>
      <c r="B55" s="74"/>
      <c r="C55" s="74"/>
      <c r="D55" s="74"/>
      <c r="E55" s="74"/>
      <c r="F55" s="74"/>
      <c r="G55" s="74"/>
    </row>
    <row r="56" spans="1:7" x14ac:dyDescent="0.25">
      <c r="A56" s="78"/>
      <c r="B56" s="74" t="s">
        <v>130</v>
      </c>
      <c r="C56" s="74"/>
      <c r="D56" s="74"/>
      <c r="E56" s="74"/>
      <c r="F56" s="74"/>
      <c r="G56" s="74"/>
    </row>
    <row r="57" spans="1:7" x14ac:dyDescent="0.25">
      <c r="A57" s="74"/>
      <c r="B57" s="74" t="s">
        <v>131</v>
      </c>
      <c r="C57" s="74"/>
      <c r="D57" s="74"/>
      <c r="E57" s="74"/>
      <c r="F57" s="74"/>
      <c r="G57" s="74"/>
    </row>
    <row r="58" spans="1:7" x14ac:dyDescent="0.25">
      <c r="A58" s="74"/>
      <c r="B58" s="74"/>
      <c r="C58" s="74"/>
      <c r="D58" s="74"/>
      <c r="E58" s="74"/>
      <c r="F58" s="74"/>
      <c r="G58" s="74"/>
    </row>
    <row r="59" spans="1:7" x14ac:dyDescent="0.25">
      <c r="A59" s="79"/>
      <c r="B59" s="74" t="s">
        <v>132</v>
      </c>
      <c r="C59" s="74"/>
      <c r="D59" s="74"/>
      <c r="E59" s="74"/>
      <c r="F59" s="74"/>
      <c r="G59" s="74"/>
    </row>
    <row r="60" spans="1:7" x14ac:dyDescent="0.25">
      <c r="A60" s="74"/>
      <c r="B60" s="74"/>
      <c r="C60" s="74"/>
      <c r="D60" s="74"/>
      <c r="E60" s="74"/>
      <c r="F60" s="74"/>
      <c r="G60" s="74"/>
    </row>
    <row r="61" spans="1:7" x14ac:dyDescent="0.25">
      <c r="A61" s="74"/>
      <c r="B61" s="74"/>
      <c r="C61" s="74"/>
      <c r="D61" s="74"/>
      <c r="E61" s="74"/>
      <c r="F61" s="74"/>
      <c r="G61" s="74"/>
    </row>
    <row r="62" spans="1:7" x14ac:dyDescent="0.25">
      <c r="A62" s="80"/>
      <c r="B62" s="74" t="s">
        <v>133</v>
      </c>
      <c r="C62" s="74"/>
      <c r="D62" s="74"/>
      <c r="E62" s="74"/>
      <c r="F62" s="74"/>
      <c r="G62" s="74"/>
    </row>
    <row r="63" spans="1:7" x14ac:dyDescent="0.25">
      <c r="A63" s="74"/>
      <c r="B63" s="74" t="s">
        <v>134</v>
      </c>
      <c r="C63" s="74"/>
      <c r="D63" s="74"/>
      <c r="E63" s="74"/>
      <c r="F63" s="74"/>
      <c r="G63" s="74"/>
    </row>
    <row r="64" spans="1:7" x14ac:dyDescent="0.25">
      <c r="A64" s="74"/>
      <c r="B64" s="74" t="s">
        <v>135</v>
      </c>
      <c r="C64" s="74"/>
      <c r="D64" s="74"/>
      <c r="E64" s="74"/>
      <c r="F64" s="74"/>
      <c r="G64" s="74"/>
    </row>
    <row r="65" spans="1:7" x14ac:dyDescent="0.25">
      <c r="A65" s="74"/>
      <c r="B65" s="74"/>
      <c r="C65" s="74"/>
      <c r="D65" s="74"/>
      <c r="E65" s="74"/>
      <c r="F65" s="74"/>
      <c r="G65" s="74"/>
    </row>
    <row r="66" spans="1:7" x14ac:dyDescent="0.25">
      <c r="A66" s="74"/>
      <c r="B66" s="74"/>
      <c r="C66" s="74"/>
      <c r="D66" s="74"/>
      <c r="E66" s="74"/>
      <c r="F66" s="74"/>
      <c r="G66" s="74"/>
    </row>
    <row r="67" spans="1:7" x14ac:dyDescent="0.25">
      <c r="A67" s="74"/>
      <c r="B67" s="74"/>
      <c r="C67" s="74"/>
      <c r="D67" s="74"/>
      <c r="E67" s="74"/>
      <c r="F67" s="74"/>
      <c r="G67" s="74"/>
    </row>
    <row r="68" spans="1:7" x14ac:dyDescent="0.25">
      <c r="A68" s="74"/>
      <c r="B68" s="74"/>
      <c r="C68" s="74"/>
      <c r="D68" s="74"/>
      <c r="E68" s="74"/>
      <c r="F68" s="74"/>
      <c r="G68" s="74"/>
    </row>
    <row r="69" spans="1:7" x14ac:dyDescent="0.25">
      <c r="A69" s="74"/>
      <c r="B69" s="74"/>
      <c r="C69" s="74"/>
      <c r="D69" s="74"/>
      <c r="E69" s="74"/>
      <c r="F69" s="74"/>
      <c r="G69" s="74"/>
    </row>
    <row r="70" spans="1:7" x14ac:dyDescent="0.25">
      <c r="A70" s="81" t="s">
        <v>136</v>
      </c>
      <c r="B70" s="74"/>
      <c r="C70" s="74"/>
      <c r="D70" s="74"/>
      <c r="E70" s="74"/>
      <c r="F70" s="74"/>
      <c r="G70" s="74"/>
    </row>
    <row r="71" spans="1:7" x14ac:dyDescent="0.25">
      <c r="A71" s="74"/>
      <c r="B71" s="74"/>
      <c r="C71" s="74"/>
      <c r="D71" s="74"/>
      <c r="E71" s="74"/>
      <c r="F71" s="74"/>
      <c r="G71" s="74"/>
    </row>
    <row r="72" spans="1:7" x14ac:dyDescent="0.25">
      <c r="A72" s="74" t="s">
        <v>137</v>
      </c>
      <c r="B72" s="74"/>
      <c r="C72" s="74"/>
      <c r="D72" s="74"/>
      <c r="E72" s="74"/>
      <c r="F72" s="74"/>
      <c r="G72" s="74"/>
    </row>
    <row r="73" spans="1:7" x14ac:dyDescent="0.25">
      <c r="A73" s="74"/>
      <c r="B73" s="74" t="s">
        <v>138</v>
      </c>
      <c r="C73" s="74"/>
      <c r="D73" s="74"/>
      <c r="E73" s="74"/>
      <c r="F73" s="74"/>
      <c r="G73" s="74"/>
    </row>
    <row r="74" spans="1:7" x14ac:dyDescent="0.25">
      <c r="A74" s="74"/>
      <c r="B74" s="74"/>
      <c r="C74" s="74"/>
      <c r="D74" s="74"/>
      <c r="E74" s="74"/>
      <c r="F74" s="74"/>
      <c r="G74" s="74"/>
    </row>
    <row r="75" spans="1:7" x14ac:dyDescent="0.25">
      <c r="A75" s="74" t="s">
        <v>139</v>
      </c>
      <c r="B75" s="74"/>
      <c r="C75" s="74"/>
      <c r="D75" s="74"/>
      <c r="E75" s="74"/>
      <c r="F75" s="74"/>
      <c r="G75" s="74"/>
    </row>
    <row r="76" spans="1:7" x14ac:dyDescent="0.25">
      <c r="A76" s="74"/>
      <c r="B76" s="74"/>
      <c r="C76" s="74"/>
      <c r="D76" s="74"/>
      <c r="E76" s="74"/>
      <c r="F76" s="74"/>
      <c r="G76" s="74"/>
    </row>
    <row r="77" spans="1:7" x14ac:dyDescent="0.25">
      <c r="A77" s="74" t="s">
        <v>140</v>
      </c>
      <c r="B77" s="74"/>
      <c r="C77" s="74"/>
      <c r="D77" s="74"/>
      <c r="E77" s="74"/>
      <c r="F77" s="74"/>
      <c r="G77" s="74"/>
    </row>
    <row r="78" spans="1:7" x14ac:dyDescent="0.25">
      <c r="A78" s="74" t="s">
        <v>141</v>
      </c>
      <c r="B78" s="74"/>
      <c r="C78" s="74"/>
      <c r="D78" s="74"/>
      <c r="E78" s="74"/>
      <c r="F78" s="74"/>
      <c r="G78" s="74"/>
    </row>
    <row r="79" spans="1:7" x14ac:dyDescent="0.25">
      <c r="A79" s="74"/>
      <c r="B79" s="74"/>
      <c r="C79" s="74"/>
      <c r="D79" s="74"/>
      <c r="E79" s="74"/>
      <c r="F79" s="74"/>
      <c r="G79" s="74"/>
    </row>
    <row r="80" spans="1:7" x14ac:dyDescent="0.25">
      <c r="A80" s="74" t="s">
        <v>142</v>
      </c>
      <c r="B80" s="74"/>
      <c r="C80" s="74"/>
      <c r="D80" s="74"/>
      <c r="E80" s="74"/>
      <c r="F80" s="74"/>
      <c r="G80" s="74"/>
    </row>
    <row r="81" spans="1:7" x14ac:dyDescent="0.25">
      <c r="A81" s="74" t="s">
        <v>143</v>
      </c>
      <c r="B81" s="74"/>
      <c r="C81" s="74"/>
      <c r="D81" s="74"/>
      <c r="E81" s="74"/>
      <c r="F81" s="74"/>
      <c r="G81" s="74"/>
    </row>
    <row r="82" spans="1:7" x14ac:dyDescent="0.25">
      <c r="A82" s="74"/>
      <c r="B82" s="74"/>
      <c r="C82" s="74"/>
      <c r="D82" s="74"/>
      <c r="E82" s="74"/>
      <c r="F82" s="74"/>
      <c r="G82" s="74"/>
    </row>
    <row r="83" spans="1:7" x14ac:dyDescent="0.25">
      <c r="A83" s="74"/>
      <c r="B83" s="74"/>
      <c r="C83" s="74"/>
      <c r="D83" s="74"/>
      <c r="E83" s="74"/>
      <c r="F83" s="74"/>
      <c r="G83" s="74"/>
    </row>
    <row r="84" spans="1:7" x14ac:dyDescent="0.25">
      <c r="A84" s="74" t="s">
        <v>144</v>
      </c>
      <c r="B84" s="74"/>
      <c r="C84" s="74"/>
      <c r="D84" s="74"/>
      <c r="E84" s="74"/>
      <c r="F84" s="74"/>
      <c r="G84" s="74"/>
    </row>
    <row r="85" spans="1:7" x14ac:dyDescent="0.25">
      <c r="A85" s="74"/>
      <c r="B85" s="74"/>
      <c r="C85" s="74"/>
      <c r="D85" s="74"/>
      <c r="E85" s="74"/>
      <c r="F85" s="74"/>
      <c r="G85" s="74"/>
    </row>
    <row r="86" spans="1:7" x14ac:dyDescent="0.25">
      <c r="A86" s="74"/>
      <c r="B86" s="82"/>
      <c r="C86" s="82" t="s">
        <v>145</v>
      </c>
      <c r="D86" s="74"/>
      <c r="E86" s="74"/>
      <c r="F86" s="74"/>
      <c r="G86" s="74"/>
    </row>
    <row r="87" spans="1:7" x14ac:dyDescent="0.25">
      <c r="A87" s="74"/>
      <c r="B87" s="74"/>
      <c r="C87" s="74"/>
      <c r="D87" s="74"/>
      <c r="E87" s="74"/>
      <c r="F87" s="74"/>
      <c r="G87" s="74"/>
    </row>
    <row r="88" spans="1:7" ht="17.399999999999999" x14ac:dyDescent="0.3">
      <c r="A88" s="83" t="s">
        <v>146</v>
      </c>
      <c r="B88" s="74"/>
      <c r="C88" s="74"/>
      <c r="D88" s="74"/>
      <c r="E88" s="74"/>
      <c r="F88" s="74"/>
      <c r="G88" s="74"/>
    </row>
    <row r="89" spans="1:7" x14ac:dyDescent="0.25">
      <c r="A89" s="74"/>
      <c r="B89" s="74"/>
      <c r="C89" s="74"/>
      <c r="D89" s="74"/>
      <c r="E89" s="74"/>
      <c r="F89" s="74"/>
      <c r="G89" s="74"/>
    </row>
  </sheetData>
  <sheetProtection algorithmName="SHA-512" hashValue="EHpQojE4FOo3WbWqL4fRENAQVFC0kb55dHH66gK36YRY0uUj4KuROeRQmep9Kp8TguJ6n9O6zCeDKzzbmXuV2A==" saltValue="LKdK+53zjhneTmSk6dsxfg==" spinCount="100000" sheet="1" objects="1" scenarios="1"/>
  <hyperlinks>
    <hyperlink ref="C86" r:id="rId1"/>
  </hyperlinks>
  <pageMargins left="0.7" right="0.7" top="0.78740157499999996" bottom="0.78740157499999996" header="0.3" footer="0.3"/>
  <pageSetup paperSize="9" orientation="portrait" verticalDpi="4294967295" r:id="rId2"/>
  <headerFooter>
    <oddFooter>&amp;L&amp;7Erstellt: LVWO Weinsberg, J. Friz&amp;C&amp;7&amp;F&amp;R&amp;7&amp;D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30"/>
  <sheetViews>
    <sheetView workbookViewId="0">
      <selection activeCell="K7" sqref="K7"/>
    </sheetView>
  </sheetViews>
  <sheetFormatPr baseColWidth="10" defaultRowHeight="13.8" x14ac:dyDescent="0.25"/>
  <sheetData>
    <row r="1" spans="1:1" ht="15.6" x14ac:dyDescent="0.3">
      <c r="A1" s="213" t="s">
        <v>182</v>
      </c>
    </row>
    <row r="4" spans="1:1" x14ac:dyDescent="0.25">
      <c r="A4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265</v>
      </c>
    </row>
    <row r="22" spans="1:1" x14ac:dyDescent="0.25">
      <c r="A22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7" spans="1:1" x14ac:dyDescent="0.25">
      <c r="A27" s="339" t="s">
        <v>199</v>
      </c>
    </row>
    <row r="28" spans="1:1" x14ac:dyDescent="0.25">
      <c r="A28" s="339" t="s">
        <v>200</v>
      </c>
    </row>
    <row r="29" spans="1:1" x14ac:dyDescent="0.25">
      <c r="A29" s="339" t="s">
        <v>201</v>
      </c>
    </row>
    <row r="30" spans="1:1" x14ac:dyDescent="0.25">
      <c r="A30" s="339" t="s">
        <v>202</v>
      </c>
    </row>
  </sheetData>
  <sheetProtection algorithmName="SHA-512" hashValue="wPcmzsEmip4sRlp6DzxGf4kVlkv1bzUeHEpCdZYCHeBxJ6BfQEYCDiS7F3b0bw2dcFX1sNayx0MxPUzebltZzA==" saltValue="5GOcedHTrdVkqS5U0MAZhg==" spinCount="100000" sheet="1" objects="1" scenarios="1"/>
  <pageMargins left="0.7" right="0.7" top="0.78740157499999996" bottom="0.78740157499999996" header="0.3" footer="0.3"/>
  <pageSetup paperSize="9" scale="89" fitToHeight="0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75" zoomScaleNormal="75" workbookViewId="0">
      <selection activeCell="R25" sqref="R25"/>
    </sheetView>
  </sheetViews>
  <sheetFormatPr baseColWidth="10" defaultRowHeight="13.8" x14ac:dyDescent="0.25"/>
  <cols>
    <col min="1" max="1" width="11.69921875" style="214" customWidth="1"/>
    <col min="2" max="2" width="3.59765625" style="214" customWidth="1"/>
    <col min="3" max="11" width="11.19921875" style="214" customWidth="1"/>
    <col min="12" max="15" width="9.19921875" style="214" customWidth="1"/>
    <col min="16" max="17" width="7.59765625" style="214" customWidth="1"/>
    <col min="18" max="256" width="11.19921875" style="214"/>
    <col min="257" max="257" width="11.69921875" style="214" customWidth="1"/>
    <col min="258" max="258" width="14.09765625" style="214" customWidth="1"/>
    <col min="259" max="259" width="5.19921875" style="214" customWidth="1"/>
    <col min="260" max="260" width="7.59765625" style="214" customWidth="1"/>
    <col min="261" max="261" width="11.3984375" style="214" customWidth="1"/>
    <col min="262" max="262" width="13.69921875" style="214" customWidth="1"/>
    <col min="263" max="263" width="13.8984375" style="214" customWidth="1"/>
    <col min="264" max="512" width="11.19921875" style="214"/>
    <col min="513" max="513" width="11.69921875" style="214" customWidth="1"/>
    <col min="514" max="514" width="14.09765625" style="214" customWidth="1"/>
    <col min="515" max="515" width="5.19921875" style="214" customWidth="1"/>
    <col min="516" max="516" width="7.59765625" style="214" customWidth="1"/>
    <col min="517" max="517" width="11.3984375" style="214" customWidth="1"/>
    <col min="518" max="518" width="13.69921875" style="214" customWidth="1"/>
    <col min="519" max="519" width="13.8984375" style="214" customWidth="1"/>
    <col min="520" max="768" width="11.19921875" style="214"/>
    <col min="769" max="769" width="11.69921875" style="214" customWidth="1"/>
    <col min="770" max="770" width="14.09765625" style="214" customWidth="1"/>
    <col min="771" max="771" width="5.19921875" style="214" customWidth="1"/>
    <col min="772" max="772" width="7.59765625" style="214" customWidth="1"/>
    <col min="773" max="773" width="11.3984375" style="214" customWidth="1"/>
    <col min="774" max="774" width="13.69921875" style="214" customWidth="1"/>
    <col min="775" max="775" width="13.8984375" style="214" customWidth="1"/>
    <col min="776" max="1024" width="11.19921875" style="214"/>
    <col min="1025" max="1025" width="11.69921875" style="214" customWidth="1"/>
    <col min="1026" max="1026" width="14.09765625" style="214" customWidth="1"/>
    <col min="1027" max="1027" width="5.19921875" style="214" customWidth="1"/>
    <col min="1028" max="1028" width="7.59765625" style="214" customWidth="1"/>
    <col min="1029" max="1029" width="11.3984375" style="214" customWidth="1"/>
    <col min="1030" max="1030" width="13.69921875" style="214" customWidth="1"/>
    <col min="1031" max="1031" width="13.8984375" style="214" customWidth="1"/>
    <col min="1032" max="1280" width="11.19921875" style="214"/>
    <col min="1281" max="1281" width="11.69921875" style="214" customWidth="1"/>
    <col min="1282" max="1282" width="14.09765625" style="214" customWidth="1"/>
    <col min="1283" max="1283" width="5.19921875" style="214" customWidth="1"/>
    <col min="1284" max="1284" width="7.59765625" style="214" customWidth="1"/>
    <col min="1285" max="1285" width="11.3984375" style="214" customWidth="1"/>
    <col min="1286" max="1286" width="13.69921875" style="214" customWidth="1"/>
    <col min="1287" max="1287" width="13.8984375" style="214" customWidth="1"/>
    <col min="1288" max="1536" width="11.19921875" style="214"/>
    <col min="1537" max="1537" width="11.69921875" style="214" customWidth="1"/>
    <col min="1538" max="1538" width="14.09765625" style="214" customWidth="1"/>
    <col min="1539" max="1539" width="5.19921875" style="214" customWidth="1"/>
    <col min="1540" max="1540" width="7.59765625" style="214" customWidth="1"/>
    <col min="1541" max="1541" width="11.3984375" style="214" customWidth="1"/>
    <col min="1542" max="1542" width="13.69921875" style="214" customWidth="1"/>
    <col min="1543" max="1543" width="13.8984375" style="214" customWidth="1"/>
    <col min="1544" max="1792" width="11.19921875" style="214"/>
    <col min="1793" max="1793" width="11.69921875" style="214" customWidth="1"/>
    <col min="1794" max="1794" width="14.09765625" style="214" customWidth="1"/>
    <col min="1795" max="1795" width="5.19921875" style="214" customWidth="1"/>
    <col min="1796" max="1796" width="7.59765625" style="214" customWidth="1"/>
    <col min="1797" max="1797" width="11.3984375" style="214" customWidth="1"/>
    <col min="1798" max="1798" width="13.69921875" style="214" customWidth="1"/>
    <col min="1799" max="1799" width="13.8984375" style="214" customWidth="1"/>
    <col min="1800" max="2048" width="11.19921875" style="214"/>
    <col min="2049" max="2049" width="11.69921875" style="214" customWidth="1"/>
    <col min="2050" max="2050" width="14.09765625" style="214" customWidth="1"/>
    <col min="2051" max="2051" width="5.19921875" style="214" customWidth="1"/>
    <col min="2052" max="2052" width="7.59765625" style="214" customWidth="1"/>
    <col min="2053" max="2053" width="11.3984375" style="214" customWidth="1"/>
    <col min="2054" max="2054" width="13.69921875" style="214" customWidth="1"/>
    <col min="2055" max="2055" width="13.8984375" style="214" customWidth="1"/>
    <col min="2056" max="2304" width="11.19921875" style="214"/>
    <col min="2305" max="2305" width="11.69921875" style="214" customWidth="1"/>
    <col min="2306" max="2306" width="14.09765625" style="214" customWidth="1"/>
    <col min="2307" max="2307" width="5.19921875" style="214" customWidth="1"/>
    <col min="2308" max="2308" width="7.59765625" style="214" customWidth="1"/>
    <col min="2309" max="2309" width="11.3984375" style="214" customWidth="1"/>
    <col min="2310" max="2310" width="13.69921875" style="214" customWidth="1"/>
    <col min="2311" max="2311" width="13.8984375" style="214" customWidth="1"/>
    <col min="2312" max="2560" width="11.19921875" style="214"/>
    <col min="2561" max="2561" width="11.69921875" style="214" customWidth="1"/>
    <col min="2562" max="2562" width="14.09765625" style="214" customWidth="1"/>
    <col min="2563" max="2563" width="5.19921875" style="214" customWidth="1"/>
    <col min="2564" max="2564" width="7.59765625" style="214" customWidth="1"/>
    <col min="2565" max="2565" width="11.3984375" style="214" customWidth="1"/>
    <col min="2566" max="2566" width="13.69921875" style="214" customWidth="1"/>
    <col min="2567" max="2567" width="13.8984375" style="214" customWidth="1"/>
    <col min="2568" max="2816" width="11.19921875" style="214"/>
    <col min="2817" max="2817" width="11.69921875" style="214" customWidth="1"/>
    <col min="2818" max="2818" width="14.09765625" style="214" customWidth="1"/>
    <col min="2819" max="2819" width="5.19921875" style="214" customWidth="1"/>
    <col min="2820" max="2820" width="7.59765625" style="214" customWidth="1"/>
    <col min="2821" max="2821" width="11.3984375" style="214" customWidth="1"/>
    <col min="2822" max="2822" width="13.69921875" style="214" customWidth="1"/>
    <col min="2823" max="2823" width="13.8984375" style="214" customWidth="1"/>
    <col min="2824" max="3072" width="11.19921875" style="214"/>
    <col min="3073" max="3073" width="11.69921875" style="214" customWidth="1"/>
    <col min="3074" max="3074" width="14.09765625" style="214" customWidth="1"/>
    <col min="3075" max="3075" width="5.19921875" style="214" customWidth="1"/>
    <col min="3076" max="3076" width="7.59765625" style="214" customWidth="1"/>
    <col min="3077" max="3077" width="11.3984375" style="214" customWidth="1"/>
    <col min="3078" max="3078" width="13.69921875" style="214" customWidth="1"/>
    <col min="3079" max="3079" width="13.8984375" style="214" customWidth="1"/>
    <col min="3080" max="3328" width="11.19921875" style="214"/>
    <col min="3329" max="3329" width="11.69921875" style="214" customWidth="1"/>
    <col min="3330" max="3330" width="14.09765625" style="214" customWidth="1"/>
    <col min="3331" max="3331" width="5.19921875" style="214" customWidth="1"/>
    <col min="3332" max="3332" width="7.59765625" style="214" customWidth="1"/>
    <col min="3333" max="3333" width="11.3984375" style="214" customWidth="1"/>
    <col min="3334" max="3334" width="13.69921875" style="214" customWidth="1"/>
    <col min="3335" max="3335" width="13.8984375" style="214" customWidth="1"/>
    <col min="3336" max="3584" width="11.19921875" style="214"/>
    <col min="3585" max="3585" width="11.69921875" style="214" customWidth="1"/>
    <col min="3586" max="3586" width="14.09765625" style="214" customWidth="1"/>
    <col min="3587" max="3587" width="5.19921875" style="214" customWidth="1"/>
    <col min="3588" max="3588" width="7.59765625" style="214" customWidth="1"/>
    <col min="3589" max="3589" width="11.3984375" style="214" customWidth="1"/>
    <col min="3590" max="3590" width="13.69921875" style="214" customWidth="1"/>
    <col min="3591" max="3591" width="13.8984375" style="214" customWidth="1"/>
    <col min="3592" max="3840" width="11.19921875" style="214"/>
    <col min="3841" max="3841" width="11.69921875" style="214" customWidth="1"/>
    <col min="3842" max="3842" width="14.09765625" style="214" customWidth="1"/>
    <col min="3843" max="3843" width="5.19921875" style="214" customWidth="1"/>
    <col min="3844" max="3844" width="7.59765625" style="214" customWidth="1"/>
    <col min="3845" max="3845" width="11.3984375" style="214" customWidth="1"/>
    <col min="3846" max="3846" width="13.69921875" style="214" customWidth="1"/>
    <col min="3847" max="3847" width="13.8984375" style="214" customWidth="1"/>
    <col min="3848" max="4096" width="11.19921875" style="214"/>
    <col min="4097" max="4097" width="11.69921875" style="214" customWidth="1"/>
    <col min="4098" max="4098" width="14.09765625" style="214" customWidth="1"/>
    <col min="4099" max="4099" width="5.19921875" style="214" customWidth="1"/>
    <col min="4100" max="4100" width="7.59765625" style="214" customWidth="1"/>
    <col min="4101" max="4101" width="11.3984375" style="214" customWidth="1"/>
    <col min="4102" max="4102" width="13.69921875" style="214" customWidth="1"/>
    <col min="4103" max="4103" width="13.8984375" style="214" customWidth="1"/>
    <col min="4104" max="4352" width="11.19921875" style="214"/>
    <col min="4353" max="4353" width="11.69921875" style="214" customWidth="1"/>
    <col min="4354" max="4354" width="14.09765625" style="214" customWidth="1"/>
    <col min="4355" max="4355" width="5.19921875" style="214" customWidth="1"/>
    <col min="4356" max="4356" width="7.59765625" style="214" customWidth="1"/>
    <col min="4357" max="4357" width="11.3984375" style="214" customWidth="1"/>
    <col min="4358" max="4358" width="13.69921875" style="214" customWidth="1"/>
    <col min="4359" max="4359" width="13.8984375" style="214" customWidth="1"/>
    <col min="4360" max="4608" width="11.19921875" style="214"/>
    <col min="4609" max="4609" width="11.69921875" style="214" customWidth="1"/>
    <col min="4610" max="4610" width="14.09765625" style="214" customWidth="1"/>
    <col min="4611" max="4611" width="5.19921875" style="214" customWidth="1"/>
    <col min="4612" max="4612" width="7.59765625" style="214" customWidth="1"/>
    <col min="4613" max="4613" width="11.3984375" style="214" customWidth="1"/>
    <col min="4614" max="4614" width="13.69921875" style="214" customWidth="1"/>
    <col min="4615" max="4615" width="13.8984375" style="214" customWidth="1"/>
    <col min="4616" max="4864" width="11.19921875" style="214"/>
    <col min="4865" max="4865" width="11.69921875" style="214" customWidth="1"/>
    <col min="4866" max="4866" width="14.09765625" style="214" customWidth="1"/>
    <col min="4867" max="4867" width="5.19921875" style="214" customWidth="1"/>
    <col min="4868" max="4868" width="7.59765625" style="214" customWidth="1"/>
    <col min="4869" max="4869" width="11.3984375" style="214" customWidth="1"/>
    <col min="4870" max="4870" width="13.69921875" style="214" customWidth="1"/>
    <col min="4871" max="4871" width="13.8984375" style="214" customWidth="1"/>
    <col min="4872" max="5120" width="11.19921875" style="214"/>
    <col min="5121" max="5121" width="11.69921875" style="214" customWidth="1"/>
    <col min="5122" max="5122" width="14.09765625" style="214" customWidth="1"/>
    <col min="5123" max="5123" width="5.19921875" style="214" customWidth="1"/>
    <col min="5124" max="5124" width="7.59765625" style="214" customWidth="1"/>
    <col min="5125" max="5125" width="11.3984375" style="214" customWidth="1"/>
    <col min="5126" max="5126" width="13.69921875" style="214" customWidth="1"/>
    <col min="5127" max="5127" width="13.8984375" style="214" customWidth="1"/>
    <col min="5128" max="5376" width="11.19921875" style="214"/>
    <col min="5377" max="5377" width="11.69921875" style="214" customWidth="1"/>
    <col min="5378" max="5378" width="14.09765625" style="214" customWidth="1"/>
    <col min="5379" max="5379" width="5.19921875" style="214" customWidth="1"/>
    <col min="5380" max="5380" width="7.59765625" style="214" customWidth="1"/>
    <col min="5381" max="5381" width="11.3984375" style="214" customWidth="1"/>
    <col min="5382" max="5382" width="13.69921875" style="214" customWidth="1"/>
    <col min="5383" max="5383" width="13.8984375" style="214" customWidth="1"/>
    <col min="5384" max="5632" width="11.19921875" style="214"/>
    <col min="5633" max="5633" width="11.69921875" style="214" customWidth="1"/>
    <col min="5634" max="5634" width="14.09765625" style="214" customWidth="1"/>
    <col min="5635" max="5635" width="5.19921875" style="214" customWidth="1"/>
    <col min="5636" max="5636" width="7.59765625" style="214" customWidth="1"/>
    <col min="5637" max="5637" width="11.3984375" style="214" customWidth="1"/>
    <col min="5638" max="5638" width="13.69921875" style="214" customWidth="1"/>
    <col min="5639" max="5639" width="13.8984375" style="214" customWidth="1"/>
    <col min="5640" max="5888" width="11.19921875" style="214"/>
    <col min="5889" max="5889" width="11.69921875" style="214" customWidth="1"/>
    <col min="5890" max="5890" width="14.09765625" style="214" customWidth="1"/>
    <col min="5891" max="5891" width="5.19921875" style="214" customWidth="1"/>
    <col min="5892" max="5892" width="7.59765625" style="214" customWidth="1"/>
    <col min="5893" max="5893" width="11.3984375" style="214" customWidth="1"/>
    <col min="5894" max="5894" width="13.69921875" style="214" customWidth="1"/>
    <col min="5895" max="5895" width="13.8984375" style="214" customWidth="1"/>
    <col min="5896" max="6144" width="11.19921875" style="214"/>
    <col min="6145" max="6145" width="11.69921875" style="214" customWidth="1"/>
    <col min="6146" max="6146" width="14.09765625" style="214" customWidth="1"/>
    <col min="6147" max="6147" width="5.19921875" style="214" customWidth="1"/>
    <col min="6148" max="6148" width="7.59765625" style="214" customWidth="1"/>
    <col min="6149" max="6149" width="11.3984375" style="214" customWidth="1"/>
    <col min="6150" max="6150" width="13.69921875" style="214" customWidth="1"/>
    <col min="6151" max="6151" width="13.8984375" style="214" customWidth="1"/>
    <col min="6152" max="6400" width="11.19921875" style="214"/>
    <col min="6401" max="6401" width="11.69921875" style="214" customWidth="1"/>
    <col min="6402" max="6402" width="14.09765625" style="214" customWidth="1"/>
    <col min="6403" max="6403" width="5.19921875" style="214" customWidth="1"/>
    <col min="6404" max="6404" width="7.59765625" style="214" customWidth="1"/>
    <col min="6405" max="6405" width="11.3984375" style="214" customWidth="1"/>
    <col min="6406" max="6406" width="13.69921875" style="214" customWidth="1"/>
    <col min="6407" max="6407" width="13.8984375" style="214" customWidth="1"/>
    <col min="6408" max="6656" width="11.19921875" style="214"/>
    <col min="6657" max="6657" width="11.69921875" style="214" customWidth="1"/>
    <col min="6658" max="6658" width="14.09765625" style="214" customWidth="1"/>
    <col min="6659" max="6659" width="5.19921875" style="214" customWidth="1"/>
    <col min="6660" max="6660" width="7.59765625" style="214" customWidth="1"/>
    <col min="6661" max="6661" width="11.3984375" style="214" customWidth="1"/>
    <col min="6662" max="6662" width="13.69921875" style="214" customWidth="1"/>
    <col min="6663" max="6663" width="13.8984375" style="214" customWidth="1"/>
    <col min="6664" max="6912" width="11.19921875" style="214"/>
    <col min="6913" max="6913" width="11.69921875" style="214" customWidth="1"/>
    <col min="6914" max="6914" width="14.09765625" style="214" customWidth="1"/>
    <col min="6915" max="6915" width="5.19921875" style="214" customWidth="1"/>
    <col min="6916" max="6916" width="7.59765625" style="214" customWidth="1"/>
    <col min="6917" max="6917" width="11.3984375" style="214" customWidth="1"/>
    <col min="6918" max="6918" width="13.69921875" style="214" customWidth="1"/>
    <col min="6919" max="6919" width="13.8984375" style="214" customWidth="1"/>
    <col min="6920" max="7168" width="11.19921875" style="214"/>
    <col min="7169" max="7169" width="11.69921875" style="214" customWidth="1"/>
    <col min="7170" max="7170" width="14.09765625" style="214" customWidth="1"/>
    <col min="7171" max="7171" width="5.19921875" style="214" customWidth="1"/>
    <col min="7172" max="7172" width="7.59765625" style="214" customWidth="1"/>
    <col min="7173" max="7173" width="11.3984375" style="214" customWidth="1"/>
    <col min="7174" max="7174" width="13.69921875" style="214" customWidth="1"/>
    <col min="7175" max="7175" width="13.8984375" style="214" customWidth="1"/>
    <col min="7176" max="7424" width="11.19921875" style="214"/>
    <col min="7425" max="7425" width="11.69921875" style="214" customWidth="1"/>
    <col min="7426" max="7426" width="14.09765625" style="214" customWidth="1"/>
    <col min="7427" max="7427" width="5.19921875" style="214" customWidth="1"/>
    <col min="7428" max="7428" width="7.59765625" style="214" customWidth="1"/>
    <col min="7429" max="7429" width="11.3984375" style="214" customWidth="1"/>
    <col min="7430" max="7430" width="13.69921875" style="214" customWidth="1"/>
    <col min="7431" max="7431" width="13.8984375" style="214" customWidth="1"/>
    <col min="7432" max="7680" width="11.19921875" style="214"/>
    <col min="7681" max="7681" width="11.69921875" style="214" customWidth="1"/>
    <col min="7682" max="7682" width="14.09765625" style="214" customWidth="1"/>
    <col min="7683" max="7683" width="5.19921875" style="214" customWidth="1"/>
    <col min="7684" max="7684" width="7.59765625" style="214" customWidth="1"/>
    <col min="7685" max="7685" width="11.3984375" style="214" customWidth="1"/>
    <col min="7686" max="7686" width="13.69921875" style="214" customWidth="1"/>
    <col min="7687" max="7687" width="13.8984375" style="214" customWidth="1"/>
    <col min="7688" max="7936" width="11.19921875" style="214"/>
    <col min="7937" max="7937" width="11.69921875" style="214" customWidth="1"/>
    <col min="7938" max="7938" width="14.09765625" style="214" customWidth="1"/>
    <col min="7939" max="7939" width="5.19921875" style="214" customWidth="1"/>
    <col min="7940" max="7940" width="7.59765625" style="214" customWidth="1"/>
    <col min="7941" max="7941" width="11.3984375" style="214" customWidth="1"/>
    <col min="7942" max="7942" width="13.69921875" style="214" customWidth="1"/>
    <col min="7943" max="7943" width="13.8984375" style="214" customWidth="1"/>
    <col min="7944" max="8192" width="11.19921875" style="214"/>
    <col min="8193" max="8193" width="11.69921875" style="214" customWidth="1"/>
    <col min="8194" max="8194" width="14.09765625" style="214" customWidth="1"/>
    <col min="8195" max="8195" width="5.19921875" style="214" customWidth="1"/>
    <col min="8196" max="8196" width="7.59765625" style="214" customWidth="1"/>
    <col min="8197" max="8197" width="11.3984375" style="214" customWidth="1"/>
    <col min="8198" max="8198" width="13.69921875" style="214" customWidth="1"/>
    <col min="8199" max="8199" width="13.8984375" style="214" customWidth="1"/>
    <col min="8200" max="8448" width="11.19921875" style="214"/>
    <col min="8449" max="8449" width="11.69921875" style="214" customWidth="1"/>
    <col min="8450" max="8450" width="14.09765625" style="214" customWidth="1"/>
    <col min="8451" max="8451" width="5.19921875" style="214" customWidth="1"/>
    <col min="8452" max="8452" width="7.59765625" style="214" customWidth="1"/>
    <col min="8453" max="8453" width="11.3984375" style="214" customWidth="1"/>
    <col min="8454" max="8454" width="13.69921875" style="214" customWidth="1"/>
    <col min="8455" max="8455" width="13.8984375" style="214" customWidth="1"/>
    <col min="8456" max="8704" width="11.19921875" style="214"/>
    <col min="8705" max="8705" width="11.69921875" style="214" customWidth="1"/>
    <col min="8706" max="8706" width="14.09765625" style="214" customWidth="1"/>
    <col min="8707" max="8707" width="5.19921875" style="214" customWidth="1"/>
    <col min="8708" max="8708" width="7.59765625" style="214" customWidth="1"/>
    <col min="8709" max="8709" width="11.3984375" style="214" customWidth="1"/>
    <col min="8710" max="8710" width="13.69921875" style="214" customWidth="1"/>
    <col min="8711" max="8711" width="13.8984375" style="214" customWidth="1"/>
    <col min="8712" max="8960" width="11.19921875" style="214"/>
    <col min="8961" max="8961" width="11.69921875" style="214" customWidth="1"/>
    <col min="8962" max="8962" width="14.09765625" style="214" customWidth="1"/>
    <col min="8963" max="8963" width="5.19921875" style="214" customWidth="1"/>
    <col min="8964" max="8964" width="7.59765625" style="214" customWidth="1"/>
    <col min="8965" max="8965" width="11.3984375" style="214" customWidth="1"/>
    <col min="8966" max="8966" width="13.69921875" style="214" customWidth="1"/>
    <col min="8967" max="8967" width="13.8984375" style="214" customWidth="1"/>
    <col min="8968" max="9216" width="11.19921875" style="214"/>
    <col min="9217" max="9217" width="11.69921875" style="214" customWidth="1"/>
    <col min="9218" max="9218" width="14.09765625" style="214" customWidth="1"/>
    <col min="9219" max="9219" width="5.19921875" style="214" customWidth="1"/>
    <col min="9220" max="9220" width="7.59765625" style="214" customWidth="1"/>
    <col min="9221" max="9221" width="11.3984375" style="214" customWidth="1"/>
    <col min="9222" max="9222" width="13.69921875" style="214" customWidth="1"/>
    <col min="9223" max="9223" width="13.8984375" style="214" customWidth="1"/>
    <col min="9224" max="9472" width="11.19921875" style="214"/>
    <col min="9473" max="9473" width="11.69921875" style="214" customWidth="1"/>
    <col min="9474" max="9474" width="14.09765625" style="214" customWidth="1"/>
    <col min="9475" max="9475" width="5.19921875" style="214" customWidth="1"/>
    <col min="9476" max="9476" width="7.59765625" style="214" customWidth="1"/>
    <col min="9477" max="9477" width="11.3984375" style="214" customWidth="1"/>
    <col min="9478" max="9478" width="13.69921875" style="214" customWidth="1"/>
    <col min="9479" max="9479" width="13.8984375" style="214" customWidth="1"/>
    <col min="9480" max="9728" width="11.19921875" style="214"/>
    <col min="9729" max="9729" width="11.69921875" style="214" customWidth="1"/>
    <col min="9730" max="9730" width="14.09765625" style="214" customWidth="1"/>
    <col min="9731" max="9731" width="5.19921875" style="214" customWidth="1"/>
    <col min="9732" max="9732" width="7.59765625" style="214" customWidth="1"/>
    <col min="9733" max="9733" width="11.3984375" style="214" customWidth="1"/>
    <col min="9734" max="9734" width="13.69921875" style="214" customWidth="1"/>
    <col min="9735" max="9735" width="13.8984375" style="214" customWidth="1"/>
    <col min="9736" max="9984" width="11.19921875" style="214"/>
    <col min="9985" max="9985" width="11.69921875" style="214" customWidth="1"/>
    <col min="9986" max="9986" width="14.09765625" style="214" customWidth="1"/>
    <col min="9987" max="9987" width="5.19921875" style="214" customWidth="1"/>
    <col min="9988" max="9988" width="7.59765625" style="214" customWidth="1"/>
    <col min="9989" max="9989" width="11.3984375" style="214" customWidth="1"/>
    <col min="9990" max="9990" width="13.69921875" style="214" customWidth="1"/>
    <col min="9991" max="9991" width="13.8984375" style="214" customWidth="1"/>
    <col min="9992" max="10240" width="11.19921875" style="214"/>
    <col min="10241" max="10241" width="11.69921875" style="214" customWidth="1"/>
    <col min="10242" max="10242" width="14.09765625" style="214" customWidth="1"/>
    <col min="10243" max="10243" width="5.19921875" style="214" customWidth="1"/>
    <col min="10244" max="10244" width="7.59765625" style="214" customWidth="1"/>
    <col min="10245" max="10245" width="11.3984375" style="214" customWidth="1"/>
    <col min="10246" max="10246" width="13.69921875" style="214" customWidth="1"/>
    <col min="10247" max="10247" width="13.8984375" style="214" customWidth="1"/>
    <col min="10248" max="10496" width="11.19921875" style="214"/>
    <col min="10497" max="10497" width="11.69921875" style="214" customWidth="1"/>
    <col min="10498" max="10498" width="14.09765625" style="214" customWidth="1"/>
    <col min="10499" max="10499" width="5.19921875" style="214" customWidth="1"/>
    <col min="10500" max="10500" width="7.59765625" style="214" customWidth="1"/>
    <col min="10501" max="10501" width="11.3984375" style="214" customWidth="1"/>
    <col min="10502" max="10502" width="13.69921875" style="214" customWidth="1"/>
    <col min="10503" max="10503" width="13.8984375" style="214" customWidth="1"/>
    <col min="10504" max="10752" width="11.19921875" style="214"/>
    <col min="10753" max="10753" width="11.69921875" style="214" customWidth="1"/>
    <col min="10754" max="10754" width="14.09765625" style="214" customWidth="1"/>
    <col min="10755" max="10755" width="5.19921875" style="214" customWidth="1"/>
    <col min="10756" max="10756" width="7.59765625" style="214" customWidth="1"/>
    <col min="10757" max="10757" width="11.3984375" style="214" customWidth="1"/>
    <col min="10758" max="10758" width="13.69921875" style="214" customWidth="1"/>
    <col min="10759" max="10759" width="13.8984375" style="214" customWidth="1"/>
    <col min="10760" max="11008" width="11.19921875" style="214"/>
    <col min="11009" max="11009" width="11.69921875" style="214" customWidth="1"/>
    <col min="11010" max="11010" width="14.09765625" style="214" customWidth="1"/>
    <col min="11011" max="11011" width="5.19921875" style="214" customWidth="1"/>
    <col min="11012" max="11012" width="7.59765625" style="214" customWidth="1"/>
    <col min="11013" max="11013" width="11.3984375" style="214" customWidth="1"/>
    <col min="11014" max="11014" width="13.69921875" style="214" customWidth="1"/>
    <col min="11015" max="11015" width="13.8984375" style="214" customWidth="1"/>
    <col min="11016" max="11264" width="11.19921875" style="214"/>
    <col min="11265" max="11265" width="11.69921875" style="214" customWidth="1"/>
    <col min="11266" max="11266" width="14.09765625" style="214" customWidth="1"/>
    <col min="11267" max="11267" width="5.19921875" style="214" customWidth="1"/>
    <col min="11268" max="11268" width="7.59765625" style="214" customWidth="1"/>
    <col min="11269" max="11269" width="11.3984375" style="214" customWidth="1"/>
    <col min="11270" max="11270" width="13.69921875" style="214" customWidth="1"/>
    <col min="11271" max="11271" width="13.8984375" style="214" customWidth="1"/>
    <col min="11272" max="11520" width="11.19921875" style="214"/>
    <col min="11521" max="11521" width="11.69921875" style="214" customWidth="1"/>
    <col min="11522" max="11522" width="14.09765625" style="214" customWidth="1"/>
    <col min="11523" max="11523" width="5.19921875" style="214" customWidth="1"/>
    <col min="11524" max="11524" width="7.59765625" style="214" customWidth="1"/>
    <col min="11525" max="11525" width="11.3984375" style="214" customWidth="1"/>
    <col min="11526" max="11526" width="13.69921875" style="214" customWidth="1"/>
    <col min="11527" max="11527" width="13.8984375" style="214" customWidth="1"/>
    <col min="11528" max="11776" width="11.19921875" style="214"/>
    <col min="11777" max="11777" width="11.69921875" style="214" customWidth="1"/>
    <col min="11778" max="11778" width="14.09765625" style="214" customWidth="1"/>
    <col min="11779" max="11779" width="5.19921875" style="214" customWidth="1"/>
    <col min="11780" max="11780" width="7.59765625" style="214" customWidth="1"/>
    <col min="11781" max="11781" width="11.3984375" style="214" customWidth="1"/>
    <col min="11782" max="11782" width="13.69921875" style="214" customWidth="1"/>
    <col min="11783" max="11783" width="13.8984375" style="214" customWidth="1"/>
    <col min="11784" max="12032" width="11.19921875" style="214"/>
    <col min="12033" max="12033" width="11.69921875" style="214" customWidth="1"/>
    <col min="12034" max="12034" width="14.09765625" style="214" customWidth="1"/>
    <col min="12035" max="12035" width="5.19921875" style="214" customWidth="1"/>
    <col min="12036" max="12036" width="7.59765625" style="214" customWidth="1"/>
    <col min="12037" max="12037" width="11.3984375" style="214" customWidth="1"/>
    <col min="12038" max="12038" width="13.69921875" style="214" customWidth="1"/>
    <col min="12039" max="12039" width="13.8984375" style="214" customWidth="1"/>
    <col min="12040" max="12288" width="11.19921875" style="214"/>
    <col min="12289" max="12289" width="11.69921875" style="214" customWidth="1"/>
    <col min="12290" max="12290" width="14.09765625" style="214" customWidth="1"/>
    <col min="12291" max="12291" width="5.19921875" style="214" customWidth="1"/>
    <col min="12292" max="12292" width="7.59765625" style="214" customWidth="1"/>
    <col min="12293" max="12293" width="11.3984375" style="214" customWidth="1"/>
    <col min="12294" max="12294" width="13.69921875" style="214" customWidth="1"/>
    <col min="12295" max="12295" width="13.8984375" style="214" customWidth="1"/>
    <col min="12296" max="12544" width="11.19921875" style="214"/>
    <col min="12545" max="12545" width="11.69921875" style="214" customWidth="1"/>
    <col min="12546" max="12546" width="14.09765625" style="214" customWidth="1"/>
    <col min="12547" max="12547" width="5.19921875" style="214" customWidth="1"/>
    <col min="12548" max="12548" width="7.59765625" style="214" customWidth="1"/>
    <col min="12549" max="12549" width="11.3984375" style="214" customWidth="1"/>
    <col min="12550" max="12550" width="13.69921875" style="214" customWidth="1"/>
    <col min="12551" max="12551" width="13.8984375" style="214" customWidth="1"/>
    <col min="12552" max="12800" width="11.19921875" style="214"/>
    <col min="12801" max="12801" width="11.69921875" style="214" customWidth="1"/>
    <col min="12802" max="12802" width="14.09765625" style="214" customWidth="1"/>
    <col min="12803" max="12803" width="5.19921875" style="214" customWidth="1"/>
    <col min="12804" max="12804" width="7.59765625" style="214" customWidth="1"/>
    <col min="12805" max="12805" width="11.3984375" style="214" customWidth="1"/>
    <col min="12806" max="12806" width="13.69921875" style="214" customWidth="1"/>
    <col min="12807" max="12807" width="13.8984375" style="214" customWidth="1"/>
    <col min="12808" max="13056" width="11.19921875" style="214"/>
    <col min="13057" max="13057" width="11.69921875" style="214" customWidth="1"/>
    <col min="13058" max="13058" width="14.09765625" style="214" customWidth="1"/>
    <col min="13059" max="13059" width="5.19921875" style="214" customWidth="1"/>
    <col min="13060" max="13060" width="7.59765625" style="214" customWidth="1"/>
    <col min="13061" max="13061" width="11.3984375" style="214" customWidth="1"/>
    <col min="13062" max="13062" width="13.69921875" style="214" customWidth="1"/>
    <col min="13063" max="13063" width="13.8984375" style="214" customWidth="1"/>
    <col min="13064" max="13312" width="11.19921875" style="214"/>
    <col min="13313" max="13313" width="11.69921875" style="214" customWidth="1"/>
    <col min="13314" max="13314" width="14.09765625" style="214" customWidth="1"/>
    <col min="13315" max="13315" width="5.19921875" style="214" customWidth="1"/>
    <col min="13316" max="13316" width="7.59765625" style="214" customWidth="1"/>
    <col min="13317" max="13317" width="11.3984375" style="214" customWidth="1"/>
    <col min="13318" max="13318" width="13.69921875" style="214" customWidth="1"/>
    <col min="13319" max="13319" width="13.8984375" style="214" customWidth="1"/>
    <col min="13320" max="13568" width="11.19921875" style="214"/>
    <col min="13569" max="13569" width="11.69921875" style="214" customWidth="1"/>
    <col min="13570" max="13570" width="14.09765625" style="214" customWidth="1"/>
    <col min="13571" max="13571" width="5.19921875" style="214" customWidth="1"/>
    <col min="13572" max="13572" width="7.59765625" style="214" customWidth="1"/>
    <col min="13573" max="13573" width="11.3984375" style="214" customWidth="1"/>
    <col min="13574" max="13574" width="13.69921875" style="214" customWidth="1"/>
    <col min="13575" max="13575" width="13.8984375" style="214" customWidth="1"/>
    <col min="13576" max="13824" width="11.19921875" style="214"/>
    <col min="13825" max="13825" width="11.69921875" style="214" customWidth="1"/>
    <col min="13826" max="13826" width="14.09765625" style="214" customWidth="1"/>
    <col min="13827" max="13827" width="5.19921875" style="214" customWidth="1"/>
    <col min="13828" max="13828" width="7.59765625" style="214" customWidth="1"/>
    <col min="13829" max="13829" width="11.3984375" style="214" customWidth="1"/>
    <col min="13830" max="13830" width="13.69921875" style="214" customWidth="1"/>
    <col min="13831" max="13831" width="13.8984375" style="214" customWidth="1"/>
    <col min="13832" max="14080" width="11.19921875" style="214"/>
    <col min="14081" max="14081" width="11.69921875" style="214" customWidth="1"/>
    <col min="14082" max="14082" width="14.09765625" style="214" customWidth="1"/>
    <col min="14083" max="14083" width="5.19921875" style="214" customWidth="1"/>
    <col min="14084" max="14084" width="7.59765625" style="214" customWidth="1"/>
    <col min="14085" max="14085" width="11.3984375" style="214" customWidth="1"/>
    <col min="14086" max="14086" width="13.69921875" style="214" customWidth="1"/>
    <col min="14087" max="14087" width="13.8984375" style="214" customWidth="1"/>
    <col min="14088" max="14336" width="11.19921875" style="214"/>
    <col min="14337" max="14337" width="11.69921875" style="214" customWidth="1"/>
    <col min="14338" max="14338" width="14.09765625" style="214" customWidth="1"/>
    <col min="14339" max="14339" width="5.19921875" style="214" customWidth="1"/>
    <col min="14340" max="14340" width="7.59765625" style="214" customWidth="1"/>
    <col min="14341" max="14341" width="11.3984375" style="214" customWidth="1"/>
    <col min="14342" max="14342" width="13.69921875" style="214" customWidth="1"/>
    <col min="14343" max="14343" width="13.8984375" style="214" customWidth="1"/>
    <col min="14344" max="14592" width="11.19921875" style="214"/>
    <col min="14593" max="14593" width="11.69921875" style="214" customWidth="1"/>
    <col min="14594" max="14594" width="14.09765625" style="214" customWidth="1"/>
    <col min="14595" max="14595" width="5.19921875" style="214" customWidth="1"/>
    <col min="14596" max="14596" width="7.59765625" style="214" customWidth="1"/>
    <col min="14597" max="14597" width="11.3984375" style="214" customWidth="1"/>
    <col min="14598" max="14598" width="13.69921875" style="214" customWidth="1"/>
    <col min="14599" max="14599" width="13.8984375" style="214" customWidth="1"/>
    <col min="14600" max="14848" width="11.19921875" style="214"/>
    <col min="14849" max="14849" width="11.69921875" style="214" customWidth="1"/>
    <col min="14850" max="14850" width="14.09765625" style="214" customWidth="1"/>
    <col min="14851" max="14851" width="5.19921875" style="214" customWidth="1"/>
    <col min="14852" max="14852" width="7.59765625" style="214" customWidth="1"/>
    <col min="14853" max="14853" width="11.3984375" style="214" customWidth="1"/>
    <col min="14854" max="14854" width="13.69921875" style="214" customWidth="1"/>
    <col min="14855" max="14855" width="13.8984375" style="214" customWidth="1"/>
    <col min="14856" max="15104" width="11.19921875" style="214"/>
    <col min="15105" max="15105" width="11.69921875" style="214" customWidth="1"/>
    <col min="15106" max="15106" width="14.09765625" style="214" customWidth="1"/>
    <col min="15107" max="15107" width="5.19921875" style="214" customWidth="1"/>
    <col min="15108" max="15108" width="7.59765625" style="214" customWidth="1"/>
    <col min="15109" max="15109" width="11.3984375" style="214" customWidth="1"/>
    <col min="15110" max="15110" width="13.69921875" style="214" customWidth="1"/>
    <col min="15111" max="15111" width="13.8984375" style="214" customWidth="1"/>
    <col min="15112" max="15360" width="11.19921875" style="214"/>
    <col min="15361" max="15361" width="11.69921875" style="214" customWidth="1"/>
    <col min="15362" max="15362" width="14.09765625" style="214" customWidth="1"/>
    <col min="15363" max="15363" width="5.19921875" style="214" customWidth="1"/>
    <col min="15364" max="15364" width="7.59765625" style="214" customWidth="1"/>
    <col min="15365" max="15365" width="11.3984375" style="214" customWidth="1"/>
    <col min="15366" max="15366" width="13.69921875" style="214" customWidth="1"/>
    <col min="15367" max="15367" width="13.8984375" style="214" customWidth="1"/>
    <col min="15368" max="15616" width="11.19921875" style="214"/>
    <col min="15617" max="15617" width="11.69921875" style="214" customWidth="1"/>
    <col min="15618" max="15618" width="14.09765625" style="214" customWidth="1"/>
    <col min="15619" max="15619" width="5.19921875" style="214" customWidth="1"/>
    <col min="15620" max="15620" width="7.59765625" style="214" customWidth="1"/>
    <col min="15621" max="15621" width="11.3984375" style="214" customWidth="1"/>
    <col min="15622" max="15622" width="13.69921875" style="214" customWidth="1"/>
    <col min="15623" max="15623" width="13.8984375" style="214" customWidth="1"/>
    <col min="15624" max="15872" width="11.19921875" style="214"/>
    <col min="15873" max="15873" width="11.69921875" style="214" customWidth="1"/>
    <col min="15874" max="15874" width="14.09765625" style="214" customWidth="1"/>
    <col min="15875" max="15875" width="5.19921875" style="214" customWidth="1"/>
    <col min="15876" max="15876" width="7.59765625" style="214" customWidth="1"/>
    <col min="15877" max="15877" width="11.3984375" style="214" customWidth="1"/>
    <col min="15878" max="15878" width="13.69921875" style="214" customWidth="1"/>
    <col min="15879" max="15879" width="13.8984375" style="214" customWidth="1"/>
    <col min="15880" max="16128" width="11.19921875" style="214"/>
    <col min="16129" max="16129" width="11.69921875" style="214" customWidth="1"/>
    <col min="16130" max="16130" width="14.09765625" style="214" customWidth="1"/>
    <col min="16131" max="16131" width="5.19921875" style="214" customWidth="1"/>
    <col min="16132" max="16132" width="7.59765625" style="214" customWidth="1"/>
    <col min="16133" max="16133" width="11.3984375" style="214" customWidth="1"/>
    <col min="16134" max="16134" width="13.69921875" style="214" customWidth="1"/>
    <col min="16135" max="16135" width="13.8984375" style="214" customWidth="1"/>
    <col min="16136" max="16384" width="11.19921875" style="214"/>
  </cols>
  <sheetData>
    <row r="1" spans="1:15" ht="20.100000000000001" customHeight="1" x14ac:dyDescent="0.4">
      <c r="D1" s="389" t="s">
        <v>75</v>
      </c>
      <c r="E1" s="389"/>
      <c r="F1" s="389"/>
      <c r="G1" s="389"/>
      <c r="H1" s="389"/>
      <c r="I1" s="389"/>
      <c r="J1" s="389"/>
      <c r="K1" s="389"/>
    </row>
    <row r="2" spans="1:15" ht="20.100000000000001" customHeight="1" x14ac:dyDescent="0.25"/>
    <row r="3" spans="1:15" ht="19.5" customHeight="1" x14ac:dyDescent="0.25">
      <c r="A3" s="261" t="s">
        <v>76</v>
      </c>
      <c r="B3" s="390"/>
      <c r="C3" s="391"/>
      <c r="E3" s="261" t="s">
        <v>78</v>
      </c>
      <c r="F3" s="215"/>
      <c r="H3" s="261" t="s">
        <v>79</v>
      </c>
      <c r="I3" s="215"/>
      <c r="K3" s="261" t="s">
        <v>77</v>
      </c>
      <c r="L3" s="261"/>
      <c r="M3" s="390"/>
      <c r="N3" s="391"/>
      <c r="O3" s="262"/>
    </row>
    <row r="4" spans="1:15" ht="20.25" customHeight="1" thickBot="1" x14ac:dyDescent="0.35">
      <c r="H4" s="262"/>
      <c r="I4" s="262"/>
      <c r="J4" s="216"/>
      <c r="K4" s="217"/>
    </row>
    <row r="5" spans="1:15" ht="19.5" customHeight="1" thickBot="1" x14ac:dyDescent="0.3">
      <c r="C5" s="392" t="s">
        <v>236</v>
      </c>
      <c r="D5" s="393"/>
      <c r="E5" s="394"/>
      <c r="F5" s="395">
        <v>100</v>
      </c>
      <c r="G5" s="396"/>
      <c r="H5" s="263"/>
      <c r="I5" s="264" t="s">
        <v>80</v>
      </c>
      <c r="J5" s="397"/>
      <c r="K5" s="398"/>
    </row>
    <row r="6" spans="1:15" ht="20.100000000000001" customHeight="1" x14ac:dyDescent="0.25">
      <c r="A6" s="218"/>
      <c r="B6" s="218"/>
      <c r="C6" s="218"/>
      <c r="D6" s="218"/>
    </row>
    <row r="7" spans="1:15" ht="20.100000000000001" customHeight="1" x14ac:dyDescent="0.25">
      <c r="E7" s="219"/>
      <c r="F7" s="220"/>
      <c r="G7" s="220"/>
      <c r="J7" s="220"/>
      <c r="K7" s="220"/>
      <c r="L7" s="220"/>
      <c r="M7" s="219"/>
      <c r="N7" s="220"/>
    </row>
    <row r="8" spans="1:15" ht="20.100000000000001" customHeight="1" thickBot="1" x14ac:dyDescent="0.35">
      <c r="C8" s="400" t="s">
        <v>84</v>
      </c>
      <c r="D8" s="401"/>
      <c r="E8" s="402"/>
      <c r="F8" s="403" t="s">
        <v>85</v>
      </c>
      <c r="G8" s="404"/>
      <c r="H8" s="405"/>
      <c r="I8" s="406" t="s">
        <v>222</v>
      </c>
      <c r="J8" s="407"/>
      <c r="K8" s="408"/>
      <c r="L8" s="265"/>
      <c r="M8" s="266"/>
      <c r="N8" s="266"/>
    </row>
    <row r="9" spans="1:15" ht="20.100000000000001" customHeight="1" thickBot="1" x14ac:dyDescent="0.35">
      <c r="C9" s="221" t="s">
        <v>81</v>
      </c>
      <c r="D9" s="222" t="s">
        <v>82</v>
      </c>
      <c r="E9" s="223" t="s">
        <v>223</v>
      </c>
      <c r="F9" s="224" t="s">
        <v>81</v>
      </c>
      <c r="G9" s="222" t="s">
        <v>82</v>
      </c>
      <c r="H9" s="225" t="s">
        <v>223</v>
      </c>
      <c r="I9" s="221" t="s">
        <v>81</v>
      </c>
      <c r="J9" s="222" t="s">
        <v>82</v>
      </c>
      <c r="K9" s="223" t="s">
        <v>223</v>
      </c>
      <c r="L9" s="226"/>
      <c r="M9" s="227"/>
      <c r="N9" s="227"/>
    </row>
    <row r="10" spans="1:15" ht="20.100000000000001" customHeight="1" x14ac:dyDescent="0.3">
      <c r="A10" s="409" t="s">
        <v>83</v>
      </c>
      <c r="B10" s="410"/>
      <c r="C10" s="228">
        <v>5</v>
      </c>
      <c r="D10" s="229">
        <v>78</v>
      </c>
      <c r="E10" s="284">
        <f>C10*D10/100</f>
        <v>3.9</v>
      </c>
      <c r="F10" s="230">
        <v>34</v>
      </c>
      <c r="G10" s="229">
        <v>76</v>
      </c>
      <c r="H10" s="285">
        <f t="shared" ref="H10:H15" si="0">F10*G10/100</f>
        <v>25.84</v>
      </c>
      <c r="I10" s="232">
        <v>37</v>
      </c>
      <c r="J10" s="233">
        <v>30</v>
      </c>
      <c r="K10" s="285">
        <f t="shared" ref="K10:K15" si="1">I10*J10/100</f>
        <v>11.1</v>
      </c>
      <c r="L10" s="241"/>
      <c r="M10" s="234"/>
      <c r="N10" s="234"/>
    </row>
    <row r="11" spans="1:15" ht="20.100000000000001" customHeight="1" x14ac:dyDescent="0.3">
      <c r="A11" s="409" t="s">
        <v>86</v>
      </c>
      <c r="B11" s="410"/>
      <c r="C11" s="235"/>
      <c r="D11" s="236"/>
      <c r="E11" s="285">
        <f t="shared" ref="E11:E15" si="2">C11*D11/100</f>
        <v>0</v>
      </c>
      <c r="F11" s="237"/>
      <c r="G11" s="236"/>
      <c r="H11" s="285">
        <f t="shared" si="0"/>
        <v>0</v>
      </c>
      <c r="I11" s="238"/>
      <c r="J11" s="239"/>
      <c r="K11" s="285">
        <f t="shared" si="1"/>
        <v>0</v>
      </c>
      <c r="L11" s="241"/>
      <c r="M11" s="234"/>
      <c r="N11" s="234"/>
    </row>
    <row r="12" spans="1:15" ht="20.100000000000001" customHeight="1" x14ac:dyDescent="0.3">
      <c r="A12" s="409" t="s">
        <v>87</v>
      </c>
      <c r="B12" s="410"/>
      <c r="C12" s="235"/>
      <c r="D12" s="236"/>
      <c r="E12" s="285">
        <f t="shared" si="2"/>
        <v>0</v>
      </c>
      <c r="F12" s="237"/>
      <c r="G12" s="240"/>
      <c r="H12" s="285">
        <f t="shared" si="0"/>
        <v>0</v>
      </c>
      <c r="I12" s="235"/>
      <c r="J12" s="236"/>
      <c r="K12" s="285">
        <f t="shared" si="1"/>
        <v>0</v>
      </c>
      <c r="L12" s="241"/>
      <c r="M12" s="234"/>
      <c r="N12" s="234"/>
    </row>
    <row r="13" spans="1:15" ht="20.100000000000001" customHeight="1" x14ac:dyDescent="0.3">
      <c r="A13" s="409" t="s">
        <v>88</v>
      </c>
      <c r="B13" s="410"/>
      <c r="C13" s="235"/>
      <c r="D13" s="236"/>
      <c r="E13" s="285">
        <f t="shared" si="2"/>
        <v>0</v>
      </c>
      <c r="F13" s="237"/>
      <c r="G13" s="236"/>
      <c r="H13" s="285">
        <f t="shared" si="0"/>
        <v>0</v>
      </c>
      <c r="I13" s="235"/>
      <c r="J13" s="236"/>
      <c r="K13" s="285">
        <f t="shared" si="1"/>
        <v>0</v>
      </c>
      <c r="L13" s="241"/>
      <c r="M13" s="242"/>
      <c r="N13" s="234"/>
    </row>
    <row r="14" spans="1:15" ht="20.100000000000001" customHeight="1" x14ac:dyDescent="0.3">
      <c r="A14" s="409" t="s">
        <v>224</v>
      </c>
      <c r="B14" s="410"/>
      <c r="C14" s="235"/>
      <c r="D14" s="236"/>
      <c r="E14" s="285">
        <f t="shared" si="2"/>
        <v>0</v>
      </c>
      <c r="F14" s="237"/>
      <c r="G14" s="236"/>
      <c r="H14" s="285">
        <f t="shared" si="0"/>
        <v>0</v>
      </c>
      <c r="I14" s="238"/>
      <c r="J14" s="239"/>
      <c r="K14" s="285">
        <f t="shared" si="1"/>
        <v>0</v>
      </c>
      <c r="L14" s="241"/>
      <c r="M14" s="234"/>
      <c r="N14" s="234"/>
    </row>
    <row r="15" spans="1:15" ht="20.100000000000001" customHeight="1" x14ac:dyDescent="0.3">
      <c r="A15" s="409" t="s">
        <v>225</v>
      </c>
      <c r="B15" s="410"/>
      <c r="C15" s="243"/>
      <c r="D15" s="244"/>
      <c r="E15" s="286">
        <f t="shared" si="2"/>
        <v>0</v>
      </c>
      <c r="F15" s="246"/>
      <c r="G15" s="244"/>
      <c r="H15" s="286">
        <f t="shared" si="0"/>
        <v>0</v>
      </c>
      <c r="I15" s="247"/>
      <c r="J15" s="248"/>
      <c r="K15" s="286">
        <f t="shared" si="1"/>
        <v>0</v>
      </c>
      <c r="L15" s="241"/>
      <c r="M15" s="234"/>
      <c r="N15" s="234"/>
    </row>
    <row r="16" spans="1:15" ht="20.100000000000001" customHeight="1" x14ac:dyDescent="0.25">
      <c r="C16" s="250"/>
      <c r="D16" s="250"/>
      <c r="E16" s="287">
        <f>SUM(E10:E15)</f>
        <v>3.9</v>
      </c>
      <c r="F16" s="267"/>
      <c r="G16" s="267"/>
      <c r="H16" s="288"/>
      <c r="I16" s="268"/>
      <c r="J16" s="268"/>
      <c r="K16" s="290">
        <f>SUM(K10:K15)</f>
        <v>11.1</v>
      </c>
      <c r="L16" s="270">
        <f>K16+E16</f>
        <v>15</v>
      </c>
      <c r="M16" s="411" t="s">
        <v>226</v>
      </c>
      <c r="N16" s="411"/>
    </row>
    <row r="17" spans="1:14" ht="20.100000000000001" customHeight="1" x14ac:dyDescent="0.3">
      <c r="A17" s="217"/>
      <c r="B17" s="250"/>
      <c r="C17" s="250"/>
      <c r="D17" s="249"/>
      <c r="E17" s="271"/>
      <c r="F17" s="272"/>
      <c r="G17" s="272"/>
      <c r="H17" s="289">
        <f>SUM(H10:H15)</f>
        <v>25.84</v>
      </c>
      <c r="I17" s="273"/>
      <c r="J17" s="272"/>
      <c r="K17" s="291"/>
      <c r="L17" s="251">
        <f>H17</f>
        <v>25.84</v>
      </c>
      <c r="M17" s="399" t="s">
        <v>85</v>
      </c>
      <c r="N17" s="399"/>
    </row>
    <row r="18" spans="1:14" ht="20.100000000000001" customHeight="1" thickBot="1" x14ac:dyDescent="0.3">
      <c r="B18" s="250"/>
      <c r="C18" s="250"/>
      <c r="D18" s="249"/>
      <c r="E18" s="250"/>
      <c r="F18" s="249"/>
      <c r="G18" s="249"/>
      <c r="J18" s="250"/>
      <c r="K18" s="250"/>
      <c r="L18" s="251">
        <f>SUM(L16:L17)</f>
        <v>40.840000000000003</v>
      </c>
      <c r="M18" s="399" t="s">
        <v>227</v>
      </c>
      <c r="N18" s="399"/>
    </row>
    <row r="19" spans="1:14" ht="20.100000000000001" customHeight="1" thickBot="1" x14ac:dyDescent="0.3">
      <c r="B19" s="250"/>
      <c r="C19" s="250"/>
      <c r="D19" s="412" t="s">
        <v>228</v>
      </c>
      <c r="E19" s="412"/>
      <c r="F19" s="412"/>
      <c r="G19" s="412"/>
      <c r="H19" s="412"/>
      <c r="I19" s="412"/>
      <c r="J19" s="412"/>
      <c r="K19" s="250"/>
      <c r="L19" s="252"/>
      <c r="M19" s="253"/>
      <c r="N19" s="253"/>
    </row>
    <row r="20" spans="1:14" ht="20.100000000000001" customHeight="1" thickBot="1" x14ac:dyDescent="0.3">
      <c r="D20" s="413">
        <f>L18</f>
        <v>40.840000000000003</v>
      </c>
      <c r="E20" s="414"/>
      <c r="F20" s="276" t="s">
        <v>229</v>
      </c>
      <c r="G20" s="414">
        <f>F5</f>
        <v>100</v>
      </c>
      <c r="H20" s="414"/>
      <c r="I20" s="415">
        <f>D20/(G20/100)</f>
        <v>40.840000000000003</v>
      </c>
      <c r="J20" s="415"/>
      <c r="M20" s="254"/>
      <c r="N20" s="254"/>
    </row>
    <row r="21" spans="1:14" ht="20.100000000000001" customHeight="1" thickBot="1" x14ac:dyDescent="0.3">
      <c r="D21" s="416" t="s">
        <v>90</v>
      </c>
      <c r="E21" s="416"/>
      <c r="F21" s="276" t="s">
        <v>230</v>
      </c>
      <c r="G21" s="416" t="s">
        <v>231</v>
      </c>
      <c r="H21" s="416"/>
      <c r="I21" s="416" t="s">
        <v>147</v>
      </c>
      <c r="J21" s="416"/>
      <c r="K21" s="255"/>
      <c r="L21" s="255"/>
    </row>
    <row r="22" spans="1:14" ht="20.100000000000001" customHeight="1" thickBot="1" x14ac:dyDescent="0.3">
      <c r="J22" s="256"/>
      <c r="K22" s="256"/>
      <c r="L22" s="256"/>
    </row>
    <row r="23" spans="1:14" ht="20.100000000000001" customHeight="1" thickBot="1" x14ac:dyDescent="0.3">
      <c r="D23" s="412" t="s">
        <v>91</v>
      </c>
      <c r="E23" s="412"/>
      <c r="F23" s="412"/>
      <c r="G23" s="412"/>
      <c r="H23" s="412"/>
      <c r="I23" s="412"/>
      <c r="J23" s="412"/>
      <c r="K23" s="257"/>
      <c r="L23" s="257"/>
    </row>
    <row r="24" spans="1:14" ht="20.100000000000001" customHeight="1" thickBot="1" x14ac:dyDescent="0.3">
      <c r="D24" s="418">
        <f>L17</f>
        <v>25.84</v>
      </c>
      <c r="E24" s="418"/>
      <c r="F24" s="276" t="s">
        <v>229</v>
      </c>
      <c r="G24" s="418">
        <f>L18</f>
        <v>40.840000000000003</v>
      </c>
      <c r="H24" s="412"/>
      <c r="I24" s="419">
        <f>D24/(G24/100)</f>
        <v>63.271302644466203</v>
      </c>
      <c r="J24" s="419"/>
      <c r="K24" s="258"/>
    </row>
    <row r="25" spans="1:14" ht="20.100000000000001" customHeight="1" thickBot="1" x14ac:dyDescent="0.3">
      <c r="D25" s="416" t="s">
        <v>89</v>
      </c>
      <c r="E25" s="416"/>
      <c r="F25" s="276" t="s">
        <v>229</v>
      </c>
      <c r="G25" s="416" t="s">
        <v>92</v>
      </c>
      <c r="H25" s="416"/>
      <c r="I25" s="416" t="s">
        <v>93</v>
      </c>
      <c r="J25" s="416"/>
    </row>
    <row r="26" spans="1:14" ht="19.5" customHeight="1" x14ac:dyDescent="0.25">
      <c r="E26" s="260"/>
      <c r="F26" s="260"/>
      <c r="G26" s="260"/>
      <c r="H26" s="260"/>
      <c r="I26" s="275"/>
      <c r="J26" s="259"/>
    </row>
    <row r="27" spans="1:14" ht="19.5" customHeight="1" x14ac:dyDescent="0.25">
      <c r="J27" s="259"/>
    </row>
    <row r="28" spans="1:14" ht="19.5" customHeight="1" x14ac:dyDescent="0.25">
      <c r="J28" s="260"/>
    </row>
    <row r="29" spans="1:14" ht="19.5" customHeight="1" x14ac:dyDescent="0.25">
      <c r="N29" s="219"/>
    </row>
    <row r="30" spans="1:14" ht="19.5" customHeight="1" x14ac:dyDescent="0.25"/>
    <row r="31" spans="1:14" ht="26.25" customHeight="1" x14ac:dyDescent="0.25">
      <c r="J31" s="417"/>
    </row>
    <row r="32" spans="1:14" ht="25.5" customHeight="1" x14ac:dyDescent="0.25">
      <c r="J32" s="417"/>
    </row>
    <row r="33" ht="18.600000000000001" customHeight="1" x14ac:dyDescent="0.25"/>
    <row r="34" ht="18.600000000000001" customHeight="1" x14ac:dyDescent="0.25"/>
    <row r="35" ht="18.7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2" customHeight="1" x14ac:dyDescent="0.25"/>
  </sheetData>
  <sheetProtection algorithmName="SHA-512" hashValue="WhlwXf79qTC4xfZucyngmY8wfVcpbHb2q60yED2kwRV96rKyaeg6YjjZhOdkWzgejJ98bmpB4+9PvtTP82njAg==" saltValue="mW8J/vA5ol6neTkl4Sii4A==" spinCount="100000" sheet="1" objects="1" scenarios="1"/>
  <mergeCells count="33">
    <mergeCell ref="J31:J32"/>
    <mergeCell ref="D23:J23"/>
    <mergeCell ref="D24:E24"/>
    <mergeCell ref="G24:H24"/>
    <mergeCell ref="I24:J24"/>
    <mergeCell ref="D25:E25"/>
    <mergeCell ref="G25:H25"/>
    <mergeCell ref="I25:J25"/>
    <mergeCell ref="D19:J19"/>
    <mergeCell ref="D20:E20"/>
    <mergeCell ref="G20:H20"/>
    <mergeCell ref="I20:J20"/>
    <mergeCell ref="D21:E21"/>
    <mergeCell ref="G21:H21"/>
    <mergeCell ref="I21:J21"/>
    <mergeCell ref="M18:N18"/>
    <mergeCell ref="C8:E8"/>
    <mergeCell ref="F8:H8"/>
    <mergeCell ref="I8:K8"/>
    <mergeCell ref="A10:B10"/>
    <mergeCell ref="A11:B11"/>
    <mergeCell ref="A12:B12"/>
    <mergeCell ref="A13:B13"/>
    <mergeCell ref="A14:B14"/>
    <mergeCell ref="A15:B15"/>
    <mergeCell ref="M16:N16"/>
    <mergeCell ref="M17:N17"/>
    <mergeCell ref="D1:K1"/>
    <mergeCell ref="B3:C3"/>
    <mergeCell ref="M3:N3"/>
    <mergeCell ref="C5:E5"/>
    <mergeCell ref="F5:G5"/>
    <mergeCell ref="J5:K5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verticalDpi="4294967295" r:id="rId1"/>
  <headerFooter>
    <oddFooter>&amp;L&amp;7Erstellt: LVWO Weinsberg  J. Friz&amp;C&amp;7&amp;F&amp;R&amp;7&amp;D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75" zoomScaleNormal="75" workbookViewId="0">
      <selection activeCell="C5" sqref="C5:E5"/>
    </sheetView>
  </sheetViews>
  <sheetFormatPr baseColWidth="10" defaultRowHeight="13.8" x14ac:dyDescent="0.25"/>
  <cols>
    <col min="1" max="1" width="11.69921875" style="214" customWidth="1"/>
    <col min="2" max="2" width="3.59765625" style="214" customWidth="1"/>
    <col min="3" max="11" width="11.19921875" style="214" customWidth="1"/>
    <col min="12" max="15" width="9.19921875" style="214" customWidth="1"/>
    <col min="16" max="17" width="7.59765625" style="214" customWidth="1"/>
    <col min="18" max="256" width="11.19921875" style="214"/>
    <col min="257" max="257" width="11.69921875" style="214" customWidth="1"/>
    <col min="258" max="258" width="14.09765625" style="214" customWidth="1"/>
    <col min="259" max="259" width="5.19921875" style="214" customWidth="1"/>
    <col min="260" max="260" width="7.59765625" style="214" customWidth="1"/>
    <col min="261" max="261" width="11.3984375" style="214" customWidth="1"/>
    <col min="262" max="262" width="13.69921875" style="214" customWidth="1"/>
    <col min="263" max="263" width="13.8984375" style="214" customWidth="1"/>
    <col min="264" max="512" width="11.19921875" style="214"/>
    <col min="513" max="513" width="11.69921875" style="214" customWidth="1"/>
    <col min="514" max="514" width="14.09765625" style="214" customWidth="1"/>
    <col min="515" max="515" width="5.19921875" style="214" customWidth="1"/>
    <col min="516" max="516" width="7.59765625" style="214" customWidth="1"/>
    <col min="517" max="517" width="11.3984375" style="214" customWidth="1"/>
    <col min="518" max="518" width="13.69921875" style="214" customWidth="1"/>
    <col min="519" max="519" width="13.8984375" style="214" customWidth="1"/>
    <col min="520" max="768" width="11.19921875" style="214"/>
    <col min="769" max="769" width="11.69921875" style="214" customWidth="1"/>
    <col min="770" max="770" width="14.09765625" style="214" customWidth="1"/>
    <col min="771" max="771" width="5.19921875" style="214" customWidth="1"/>
    <col min="772" max="772" width="7.59765625" style="214" customWidth="1"/>
    <col min="773" max="773" width="11.3984375" style="214" customWidth="1"/>
    <col min="774" max="774" width="13.69921875" style="214" customWidth="1"/>
    <col min="775" max="775" width="13.8984375" style="214" customWidth="1"/>
    <col min="776" max="1024" width="11.19921875" style="214"/>
    <col min="1025" max="1025" width="11.69921875" style="214" customWidth="1"/>
    <col min="1026" max="1026" width="14.09765625" style="214" customWidth="1"/>
    <col min="1027" max="1027" width="5.19921875" style="214" customWidth="1"/>
    <col min="1028" max="1028" width="7.59765625" style="214" customWidth="1"/>
    <col min="1029" max="1029" width="11.3984375" style="214" customWidth="1"/>
    <col min="1030" max="1030" width="13.69921875" style="214" customWidth="1"/>
    <col min="1031" max="1031" width="13.8984375" style="214" customWidth="1"/>
    <col min="1032" max="1280" width="11.19921875" style="214"/>
    <col min="1281" max="1281" width="11.69921875" style="214" customWidth="1"/>
    <col min="1282" max="1282" width="14.09765625" style="214" customWidth="1"/>
    <col min="1283" max="1283" width="5.19921875" style="214" customWidth="1"/>
    <col min="1284" max="1284" width="7.59765625" style="214" customWidth="1"/>
    <col min="1285" max="1285" width="11.3984375" style="214" customWidth="1"/>
    <col min="1286" max="1286" width="13.69921875" style="214" customWidth="1"/>
    <col min="1287" max="1287" width="13.8984375" style="214" customWidth="1"/>
    <col min="1288" max="1536" width="11.19921875" style="214"/>
    <col min="1537" max="1537" width="11.69921875" style="214" customWidth="1"/>
    <col min="1538" max="1538" width="14.09765625" style="214" customWidth="1"/>
    <col min="1539" max="1539" width="5.19921875" style="214" customWidth="1"/>
    <col min="1540" max="1540" width="7.59765625" style="214" customWidth="1"/>
    <col min="1541" max="1541" width="11.3984375" style="214" customWidth="1"/>
    <col min="1542" max="1542" width="13.69921875" style="214" customWidth="1"/>
    <col min="1543" max="1543" width="13.8984375" style="214" customWidth="1"/>
    <col min="1544" max="1792" width="11.19921875" style="214"/>
    <col min="1793" max="1793" width="11.69921875" style="214" customWidth="1"/>
    <col min="1794" max="1794" width="14.09765625" style="214" customWidth="1"/>
    <col min="1795" max="1795" width="5.19921875" style="214" customWidth="1"/>
    <col min="1796" max="1796" width="7.59765625" style="214" customWidth="1"/>
    <col min="1797" max="1797" width="11.3984375" style="214" customWidth="1"/>
    <col min="1798" max="1798" width="13.69921875" style="214" customWidth="1"/>
    <col min="1799" max="1799" width="13.8984375" style="214" customWidth="1"/>
    <col min="1800" max="2048" width="11.19921875" style="214"/>
    <col min="2049" max="2049" width="11.69921875" style="214" customWidth="1"/>
    <col min="2050" max="2050" width="14.09765625" style="214" customWidth="1"/>
    <col min="2051" max="2051" width="5.19921875" style="214" customWidth="1"/>
    <col min="2052" max="2052" width="7.59765625" style="214" customWidth="1"/>
    <col min="2053" max="2053" width="11.3984375" style="214" customWidth="1"/>
    <col min="2054" max="2054" width="13.69921875" style="214" customWidth="1"/>
    <col min="2055" max="2055" width="13.8984375" style="214" customWidth="1"/>
    <col min="2056" max="2304" width="11.19921875" style="214"/>
    <col min="2305" max="2305" width="11.69921875" style="214" customWidth="1"/>
    <col min="2306" max="2306" width="14.09765625" style="214" customWidth="1"/>
    <col min="2307" max="2307" width="5.19921875" style="214" customWidth="1"/>
    <col min="2308" max="2308" width="7.59765625" style="214" customWidth="1"/>
    <col min="2309" max="2309" width="11.3984375" style="214" customWidth="1"/>
    <col min="2310" max="2310" width="13.69921875" style="214" customWidth="1"/>
    <col min="2311" max="2311" width="13.8984375" style="214" customWidth="1"/>
    <col min="2312" max="2560" width="11.19921875" style="214"/>
    <col min="2561" max="2561" width="11.69921875" style="214" customWidth="1"/>
    <col min="2562" max="2562" width="14.09765625" style="214" customWidth="1"/>
    <col min="2563" max="2563" width="5.19921875" style="214" customWidth="1"/>
    <col min="2564" max="2564" width="7.59765625" style="214" customWidth="1"/>
    <col min="2565" max="2565" width="11.3984375" style="214" customWidth="1"/>
    <col min="2566" max="2566" width="13.69921875" style="214" customWidth="1"/>
    <col min="2567" max="2567" width="13.8984375" style="214" customWidth="1"/>
    <col min="2568" max="2816" width="11.19921875" style="214"/>
    <col min="2817" max="2817" width="11.69921875" style="214" customWidth="1"/>
    <col min="2818" max="2818" width="14.09765625" style="214" customWidth="1"/>
    <col min="2819" max="2819" width="5.19921875" style="214" customWidth="1"/>
    <col min="2820" max="2820" width="7.59765625" style="214" customWidth="1"/>
    <col min="2821" max="2821" width="11.3984375" style="214" customWidth="1"/>
    <col min="2822" max="2822" width="13.69921875" style="214" customWidth="1"/>
    <col min="2823" max="2823" width="13.8984375" style="214" customWidth="1"/>
    <col min="2824" max="3072" width="11.19921875" style="214"/>
    <col min="3073" max="3073" width="11.69921875" style="214" customWidth="1"/>
    <col min="3074" max="3074" width="14.09765625" style="214" customWidth="1"/>
    <col min="3075" max="3075" width="5.19921875" style="214" customWidth="1"/>
    <col min="3076" max="3076" width="7.59765625" style="214" customWidth="1"/>
    <col min="3077" max="3077" width="11.3984375" style="214" customWidth="1"/>
    <col min="3078" max="3078" width="13.69921875" style="214" customWidth="1"/>
    <col min="3079" max="3079" width="13.8984375" style="214" customWidth="1"/>
    <col min="3080" max="3328" width="11.19921875" style="214"/>
    <col min="3329" max="3329" width="11.69921875" style="214" customWidth="1"/>
    <col min="3330" max="3330" width="14.09765625" style="214" customWidth="1"/>
    <col min="3331" max="3331" width="5.19921875" style="214" customWidth="1"/>
    <col min="3332" max="3332" width="7.59765625" style="214" customWidth="1"/>
    <col min="3333" max="3333" width="11.3984375" style="214" customWidth="1"/>
    <col min="3334" max="3334" width="13.69921875" style="214" customWidth="1"/>
    <col min="3335" max="3335" width="13.8984375" style="214" customWidth="1"/>
    <col min="3336" max="3584" width="11.19921875" style="214"/>
    <col min="3585" max="3585" width="11.69921875" style="214" customWidth="1"/>
    <col min="3586" max="3586" width="14.09765625" style="214" customWidth="1"/>
    <col min="3587" max="3587" width="5.19921875" style="214" customWidth="1"/>
    <col min="3588" max="3588" width="7.59765625" style="214" customWidth="1"/>
    <col min="3589" max="3589" width="11.3984375" style="214" customWidth="1"/>
    <col min="3590" max="3590" width="13.69921875" style="214" customWidth="1"/>
    <col min="3591" max="3591" width="13.8984375" style="214" customWidth="1"/>
    <col min="3592" max="3840" width="11.19921875" style="214"/>
    <col min="3841" max="3841" width="11.69921875" style="214" customWidth="1"/>
    <col min="3842" max="3842" width="14.09765625" style="214" customWidth="1"/>
    <col min="3843" max="3843" width="5.19921875" style="214" customWidth="1"/>
    <col min="3844" max="3844" width="7.59765625" style="214" customWidth="1"/>
    <col min="3845" max="3845" width="11.3984375" style="214" customWidth="1"/>
    <col min="3846" max="3846" width="13.69921875" style="214" customWidth="1"/>
    <col min="3847" max="3847" width="13.8984375" style="214" customWidth="1"/>
    <col min="3848" max="4096" width="11.19921875" style="214"/>
    <col min="4097" max="4097" width="11.69921875" style="214" customWidth="1"/>
    <col min="4098" max="4098" width="14.09765625" style="214" customWidth="1"/>
    <col min="4099" max="4099" width="5.19921875" style="214" customWidth="1"/>
    <col min="4100" max="4100" width="7.59765625" style="214" customWidth="1"/>
    <col min="4101" max="4101" width="11.3984375" style="214" customWidth="1"/>
    <col min="4102" max="4102" width="13.69921875" style="214" customWidth="1"/>
    <col min="4103" max="4103" width="13.8984375" style="214" customWidth="1"/>
    <col min="4104" max="4352" width="11.19921875" style="214"/>
    <col min="4353" max="4353" width="11.69921875" style="214" customWidth="1"/>
    <col min="4354" max="4354" width="14.09765625" style="214" customWidth="1"/>
    <col min="4355" max="4355" width="5.19921875" style="214" customWidth="1"/>
    <col min="4356" max="4356" width="7.59765625" style="214" customWidth="1"/>
    <col min="4357" max="4357" width="11.3984375" style="214" customWidth="1"/>
    <col min="4358" max="4358" width="13.69921875" style="214" customWidth="1"/>
    <col min="4359" max="4359" width="13.8984375" style="214" customWidth="1"/>
    <col min="4360" max="4608" width="11.19921875" style="214"/>
    <col min="4609" max="4609" width="11.69921875" style="214" customWidth="1"/>
    <col min="4610" max="4610" width="14.09765625" style="214" customWidth="1"/>
    <col min="4611" max="4611" width="5.19921875" style="214" customWidth="1"/>
    <col min="4612" max="4612" width="7.59765625" style="214" customWidth="1"/>
    <col min="4613" max="4613" width="11.3984375" style="214" customWidth="1"/>
    <col min="4614" max="4614" width="13.69921875" style="214" customWidth="1"/>
    <col min="4615" max="4615" width="13.8984375" style="214" customWidth="1"/>
    <col min="4616" max="4864" width="11.19921875" style="214"/>
    <col min="4865" max="4865" width="11.69921875" style="214" customWidth="1"/>
    <col min="4866" max="4866" width="14.09765625" style="214" customWidth="1"/>
    <col min="4867" max="4867" width="5.19921875" style="214" customWidth="1"/>
    <col min="4868" max="4868" width="7.59765625" style="214" customWidth="1"/>
    <col min="4869" max="4869" width="11.3984375" style="214" customWidth="1"/>
    <col min="4870" max="4870" width="13.69921875" style="214" customWidth="1"/>
    <col min="4871" max="4871" width="13.8984375" style="214" customWidth="1"/>
    <col min="4872" max="5120" width="11.19921875" style="214"/>
    <col min="5121" max="5121" width="11.69921875" style="214" customWidth="1"/>
    <col min="5122" max="5122" width="14.09765625" style="214" customWidth="1"/>
    <col min="5123" max="5123" width="5.19921875" style="214" customWidth="1"/>
    <col min="5124" max="5124" width="7.59765625" style="214" customWidth="1"/>
    <col min="5125" max="5125" width="11.3984375" style="214" customWidth="1"/>
    <col min="5126" max="5126" width="13.69921875" style="214" customWidth="1"/>
    <col min="5127" max="5127" width="13.8984375" style="214" customWidth="1"/>
    <col min="5128" max="5376" width="11.19921875" style="214"/>
    <col min="5377" max="5377" width="11.69921875" style="214" customWidth="1"/>
    <col min="5378" max="5378" width="14.09765625" style="214" customWidth="1"/>
    <col min="5379" max="5379" width="5.19921875" style="214" customWidth="1"/>
    <col min="5380" max="5380" width="7.59765625" style="214" customWidth="1"/>
    <col min="5381" max="5381" width="11.3984375" style="214" customWidth="1"/>
    <col min="5382" max="5382" width="13.69921875" style="214" customWidth="1"/>
    <col min="5383" max="5383" width="13.8984375" style="214" customWidth="1"/>
    <col min="5384" max="5632" width="11.19921875" style="214"/>
    <col min="5633" max="5633" width="11.69921875" style="214" customWidth="1"/>
    <col min="5634" max="5634" width="14.09765625" style="214" customWidth="1"/>
    <col min="5635" max="5635" width="5.19921875" style="214" customWidth="1"/>
    <col min="5636" max="5636" width="7.59765625" style="214" customWidth="1"/>
    <col min="5637" max="5637" width="11.3984375" style="214" customWidth="1"/>
    <col min="5638" max="5638" width="13.69921875" style="214" customWidth="1"/>
    <col min="5639" max="5639" width="13.8984375" style="214" customWidth="1"/>
    <col min="5640" max="5888" width="11.19921875" style="214"/>
    <col min="5889" max="5889" width="11.69921875" style="214" customWidth="1"/>
    <col min="5890" max="5890" width="14.09765625" style="214" customWidth="1"/>
    <col min="5891" max="5891" width="5.19921875" style="214" customWidth="1"/>
    <col min="5892" max="5892" width="7.59765625" style="214" customWidth="1"/>
    <col min="5893" max="5893" width="11.3984375" style="214" customWidth="1"/>
    <col min="5894" max="5894" width="13.69921875" style="214" customWidth="1"/>
    <col min="5895" max="5895" width="13.8984375" style="214" customWidth="1"/>
    <col min="5896" max="6144" width="11.19921875" style="214"/>
    <col min="6145" max="6145" width="11.69921875" style="214" customWidth="1"/>
    <col min="6146" max="6146" width="14.09765625" style="214" customWidth="1"/>
    <col min="6147" max="6147" width="5.19921875" style="214" customWidth="1"/>
    <col min="6148" max="6148" width="7.59765625" style="214" customWidth="1"/>
    <col min="6149" max="6149" width="11.3984375" style="214" customWidth="1"/>
    <col min="6150" max="6150" width="13.69921875" style="214" customWidth="1"/>
    <col min="6151" max="6151" width="13.8984375" style="214" customWidth="1"/>
    <col min="6152" max="6400" width="11.19921875" style="214"/>
    <col min="6401" max="6401" width="11.69921875" style="214" customWidth="1"/>
    <col min="6402" max="6402" width="14.09765625" style="214" customWidth="1"/>
    <col min="6403" max="6403" width="5.19921875" style="214" customWidth="1"/>
    <col min="6404" max="6404" width="7.59765625" style="214" customWidth="1"/>
    <col min="6405" max="6405" width="11.3984375" style="214" customWidth="1"/>
    <col min="6406" max="6406" width="13.69921875" style="214" customWidth="1"/>
    <col min="6407" max="6407" width="13.8984375" style="214" customWidth="1"/>
    <col min="6408" max="6656" width="11.19921875" style="214"/>
    <col min="6657" max="6657" width="11.69921875" style="214" customWidth="1"/>
    <col min="6658" max="6658" width="14.09765625" style="214" customWidth="1"/>
    <col min="6659" max="6659" width="5.19921875" style="214" customWidth="1"/>
    <col min="6660" max="6660" width="7.59765625" style="214" customWidth="1"/>
    <col min="6661" max="6661" width="11.3984375" style="214" customWidth="1"/>
    <col min="6662" max="6662" width="13.69921875" style="214" customWidth="1"/>
    <col min="6663" max="6663" width="13.8984375" style="214" customWidth="1"/>
    <col min="6664" max="6912" width="11.19921875" style="214"/>
    <col min="6913" max="6913" width="11.69921875" style="214" customWidth="1"/>
    <col min="6914" max="6914" width="14.09765625" style="214" customWidth="1"/>
    <col min="6915" max="6915" width="5.19921875" style="214" customWidth="1"/>
    <col min="6916" max="6916" width="7.59765625" style="214" customWidth="1"/>
    <col min="6917" max="6917" width="11.3984375" style="214" customWidth="1"/>
    <col min="6918" max="6918" width="13.69921875" style="214" customWidth="1"/>
    <col min="6919" max="6919" width="13.8984375" style="214" customWidth="1"/>
    <col min="6920" max="7168" width="11.19921875" style="214"/>
    <col min="7169" max="7169" width="11.69921875" style="214" customWidth="1"/>
    <col min="7170" max="7170" width="14.09765625" style="214" customWidth="1"/>
    <col min="7171" max="7171" width="5.19921875" style="214" customWidth="1"/>
    <col min="7172" max="7172" width="7.59765625" style="214" customWidth="1"/>
    <col min="7173" max="7173" width="11.3984375" style="214" customWidth="1"/>
    <col min="7174" max="7174" width="13.69921875" style="214" customWidth="1"/>
    <col min="7175" max="7175" width="13.8984375" style="214" customWidth="1"/>
    <col min="7176" max="7424" width="11.19921875" style="214"/>
    <col min="7425" max="7425" width="11.69921875" style="214" customWidth="1"/>
    <col min="7426" max="7426" width="14.09765625" style="214" customWidth="1"/>
    <col min="7427" max="7427" width="5.19921875" style="214" customWidth="1"/>
    <col min="7428" max="7428" width="7.59765625" style="214" customWidth="1"/>
    <col min="7429" max="7429" width="11.3984375" style="214" customWidth="1"/>
    <col min="7430" max="7430" width="13.69921875" style="214" customWidth="1"/>
    <col min="7431" max="7431" width="13.8984375" style="214" customWidth="1"/>
    <col min="7432" max="7680" width="11.19921875" style="214"/>
    <col min="7681" max="7681" width="11.69921875" style="214" customWidth="1"/>
    <col min="7682" max="7682" width="14.09765625" style="214" customWidth="1"/>
    <col min="7683" max="7683" width="5.19921875" style="214" customWidth="1"/>
    <col min="7684" max="7684" width="7.59765625" style="214" customWidth="1"/>
    <col min="7685" max="7685" width="11.3984375" style="214" customWidth="1"/>
    <col min="7686" max="7686" width="13.69921875" style="214" customWidth="1"/>
    <col min="7687" max="7687" width="13.8984375" style="214" customWidth="1"/>
    <col min="7688" max="7936" width="11.19921875" style="214"/>
    <col min="7937" max="7937" width="11.69921875" style="214" customWidth="1"/>
    <col min="7938" max="7938" width="14.09765625" style="214" customWidth="1"/>
    <col min="7939" max="7939" width="5.19921875" style="214" customWidth="1"/>
    <col min="7940" max="7940" width="7.59765625" style="214" customWidth="1"/>
    <col min="7941" max="7941" width="11.3984375" style="214" customWidth="1"/>
    <col min="7942" max="7942" width="13.69921875" style="214" customWidth="1"/>
    <col min="7943" max="7943" width="13.8984375" style="214" customWidth="1"/>
    <col min="7944" max="8192" width="11.19921875" style="214"/>
    <col min="8193" max="8193" width="11.69921875" style="214" customWidth="1"/>
    <col min="8194" max="8194" width="14.09765625" style="214" customWidth="1"/>
    <col min="8195" max="8195" width="5.19921875" style="214" customWidth="1"/>
    <col min="8196" max="8196" width="7.59765625" style="214" customWidth="1"/>
    <col min="8197" max="8197" width="11.3984375" style="214" customWidth="1"/>
    <col min="8198" max="8198" width="13.69921875" style="214" customWidth="1"/>
    <col min="8199" max="8199" width="13.8984375" style="214" customWidth="1"/>
    <col min="8200" max="8448" width="11.19921875" style="214"/>
    <col min="8449" max="8449" width="11.69921875" style="214" customWidth="1"/>
    <col min="8450" max="8450" width="14.09765625" style="214" customWidth="1"/>
    <col min="8451" max="8451" width="5.19921875" style="214" customWidth="1"/>
    <col min="8452" max="8452" width="7.59765625" style="214" customWidth="1"/>
    <col min="8453" max="8453" width="11.3984375" style="214" customWidth="1"/>
    <col min="8454" max="8454" width="13.69921875" style="214" customWidth="1"/>
    <col min="8455" max="8455" width="13.8984375" style="214" customWidth="1"/>
    <col min="8456" max="8704" width="11.19921875" style="214"/>
    <col min="8705" max="8705" width="11.69921875" style="214" customWidth="1"/>
    <col min="8706" max="8706" width="14.09765625" style="214" customWidth="1"/>
    <col min="8707" max="8707" width="5.19921875" style="214" customWidth="1"/>
    <col min="8708" max="8708" width="7.59765625" style="214" customWidth="1"/>
    <col min="8709" max="8709" width="11.3984375" style="214" customWidth="1"/>
    <col min="8710" max="8710" width="13.69921875" style="214" customWidth="1"/>
    <col min="8711" max="8711" width="13.8984375" style="214" customWidth="1"/>
    <col min="8712" max="8960" width="11.19921875" style="214"/>
    <col min="8961" max="8961" width="11.69921875" style="214" customWidth="1"/>
    <col min="8962" max="8962" width="14.09765625" style="214" customWidth="1"/>
    <col min="8963" max="8963" width="5.19921875" style="214" customWidth="1"/>
    <col min="8964" max="8964" width="7.59765625" style="214" customWidth="1"/>
    <col min="8965" max="8965" width="11.3984375" style="214" customWidth="1"/>
    <col min="8966" max="8966" width="13.69921875" style="214" customWidth="1"/>
    <col min="8967" max="8967" width="13.8984375" style="214" customWidth="1"/>
    <col min="8968" max="9216" width="11.19921875" style="214"/>
    <col min="9217" max="9217" width="11.69921875" style="214" customWidth="1"/>
    <col min="9218" max="9218" width="14.09765625" style="214" customWidth="1"/>
    <col min="9219" max="9219" width="5.19921875" style="214" customWidth="1"/>
    <col min="9220" max="9220" width="7.59765625" style="214" customWidth="1"/>
    <col min="9221" max="9221" width="11.3984375" style="214" customWidth="1"/>
    <col min="9222" max="9222" width="13.69921875" style="214" customWidth="1"/>
    <col min="9223" max="9223" width="13.8984375" style="214" customWidth="1"/>
    <col min="9224" max="9472" width="11.19921875" style="214"/>
    <col min="9473" max="9473" width="11.69921875" style="214" customWidth="1"/>
    <col min="9474" max="9474" width="14.09765625" style="214" customWidth="1"/>
    <col min="9475" max="9475" width="5.19921875" style="214" customWidth="1"/>
    <col min="9476" max="9476" width="7.59765625" style="214" customWidth="1"/>
    <col min="9477" max="9477" width="11.3984375" style="214" customWidth="1"/>
    <col min="9478" max="9478" width="13.69921875" style="214" customWidth="1"/>
    <col min="9479" max="9479" width="13.8984375" style="214" customWidth="1"/>
    <col min="9480" max="9728" width="11.19921875" style="214"/>
    <col min="9729" max="9729" width="11.69921875" style="214" customWidth="1"/>
    <col min="9730" max="9730" width="14.09765625" style="214" customWidth="1"/>
    <col min="9731" max="9731" width="5.19921875" style="214" customWidth="1"/>
    <col min="9732" max="9732" width="7.59765625" style="214" customWidth="1"/>
    <col min="9733" max="9733" width="11.3984375" style="214" customWidth="1"/>
    <col min="9734" max="9734" width="13.69921875" style="214" customWidth="1"/>
    <col min="9735" max="9735" width="13.8984375" style="214" customWidth="1"/>
    <col min="9736" max="9984" width="11.19921875" style="214"/>
    <col min="9985" max="9985" width="11.69921875" style="214" customWidth="1"/>
    <col min="9986" max="9986" width="14.09765625" style="214" customWidth="1"/>
    <col min="9987" max="9987" width="5.19921875" style="214" customWidth="1"/>
    <col min="9988" max="9988" width="7.59765625" style="214" customWidth="1"/>
    <col min="9989" max="9989" width="11.3984375" style="214" customWidth="1"/>
    <col min="9990" max="9990" width="13.69921875" style="214" customWidth="1"/>
    <col min="9991" max="9991" width="13.8984375" style="214" customWidth="1"/>
    <col min="9992" max="10240" width="11.19921875" style="214"/>
    <col min="10241" max="10241" width="11.69921875" style="214" customWidth="1"/>
    <col min="10242" max="10242" width="14.09765625" style="214" customWidth="1"/>
    <col min="10243" max="10243" width="5.19921875" style="214" customWidth="1"/>
    <col min="10244" max="10244" width="7.59765625" style="214" customWidth="1"/>
    <col min="10245" max="10245" width="11.3984375" style="214" customWidth="1"/>
    <col min="10246" max="10246" width="13.69921875" style="214" customWidth="1"/>
    <col min="10247" max="10247" width="13.8984375" style="214" customWidth="1"/>
    <col min="10248" max="10496" width="11.19921875" style="214"/>
    <col min="10497" max="10497" width="11.69921875" style="214" customWidth="1"/>
    <col min="10498" max="10498" width="14.09765625" style="214" customWidth="1"/>
    <col min="10499" max="10499" width="5.19921875" style="214" customWidth="1"/>
    <col min="10500" max="10500" width="7.59765625" style="214" customWidth="1"/>
    <col min="10501" max="10501" width="11.3984375" style="214" customWidth="1"/>
    <col min="10502" max="10502" width="13.69921875" style="214" customWidth="1"/>
    <col min="10503" max="10503" width="13.8984375" style="214" customWidth="1"/>
    <col min="10504" max="10752" width="11.19921875" style="214"/>
    <col min="10753" max="10753" width="11.69921875" style="214" customWidth="1"/>
    <col min="10754" max="10754" width="14.09765625" style="214" customWidth="1"/>
    <col min="10755" max="10755" width="5.19921875" style="214" customWidth="1"/>
    <col min="10756" max="10756" width="7.59765625" style="214" customWidth="1"/>
    <col min="10757" max="10757" width="11.3984375" style="214" customWidth="1"/>
    <col min="10758" max="10758" width="13.69921875" style="214" customWidth="1"/>
    <col min="10759" max="10759" width="13.8984375" style="214" customWidth="1"/>
    <col min="10760" max="11008" width="11.19921875" style="214"/>
    <col min="11009" max="11009" width="11.69921875" style="214" customWidth="1"/>
    <col min="11010" max="11010" width="14.09765625" style="214" customWidth="1"/>
    <col min="11011" max="11011" width="5.19921875" style="214" customWidth="1"/>
    <col min="11012" max="11012" width="7.59765625" style="214" customWidth="1"/>
    <col min="11013" max="11013" width="11.3984375" style="214" customWidth="1"/>
    <col min="11014" max="11014" width="13.69921875" style="214" customWidth="1"/>
    <col min="11015" max="11015" width="13.8984375" style="214" customWidth="1"/>
    <col min="11016" max="11264" width="11.19921875" style="214"/>
    <col min="11265" max="11265" width="11.69921875" style="214" customWidth="1"/>
    <col min="11266" max="11266" width="14.09765625" style="214" customWidth="1"/>
    <col min="11267" max="11267" width="5.19921875" style="214" customWidth="1"/>
    <col min="11268" max="11268" width="7.59765625" style="214" customWidth="1"/>
    <col min="11269" max="11269" width="11.3984375" style="214" customWidth="1"/>
    <col min="11270" max="11270" width="13.69921875" style="214" customWidth="1"/>
    <col min="11271" max="11271" width="13.8984375" style="214" customWidth="1"/>
    <col min="11272" max="11520" width="11.19921875" style="214"/>
    <col min="11521" max="11521" width="11.69921875" style="214" customWidth="1"/>
    <col min="11522" max="11522" width="14.09765625" style="214" customWidth="1"/>
    <col min="11523" max="11523" width="5.19921875" style="214" customWidth="1"/>
    <col min="11524" max="11524" width="7.59765625" style="214" customWidth="1"/>
    <col min="11525" max="11525" width="11.3984375" style="214" customWidth="1"/>
    <col min="11526" max="11526" width="13.69921875" style="214" customWidth="1"/>
    <col min="11527" max="11527" width="13.8984375" style="214" customWidth="1"/>
    <col min="11528" max="11776" width="11.19921875" style="214"/>
    <col min="11777" max="11777" width="11.69921875" style="214" customWidth="1"/>
    <col min="11778" max="11778" width="14.09765625" style="214" customWidth="1"/>
    <col min="11779" max="11779" width="5.19921875" style="214" customWidth="1"/>
    <col min="11780" max="11780" width="7.59765625" style="214" customWidth="1"/>
    <col min="11781" max="11781" width="11.3984375" style="214" customWidth="1"/>
    <col min="11782" max="11782" width="13.69921875" style="214" customWidth="1"/>
    <col min="11783" max="11783" width="13.8984375" style="214" customWidth="1"/>
    <col min="11784" max="12032" width="11.19921875" style="214"/>
    <col min="12033" max="12033" width="11.69921875" style="214" customWidth="1"/>
    <col min="12034" max="12034" width="14.09765625" style="214" customWidth="1"/>
    <col min="12035" max="12035" width="5.19921875" style="214" customWidth="1"/>
    <col min="12036" max="12036" width="7.59765625" style="214" customWidth="1"/>
    <col min="12037" max="12037" width="11.3984375" style="214" customWidth="1"/>
    <col min="12038" max="12038" width="13.69921875" style="214" customWidth="1"/>
    <col min="12039" max="12039" width="13.8984375" style="214" customWidth="1"/>
    <col min="12040" max="12288" width="11.19921875" style="214"/>
    <col min="12289" max="12289" width="11.69921875" style="214" customWidth="1"/>
    <col min="12290" max="12290" width="14.09765625" style="214" customWidth="1"/>
    <col min="12291" max="12291" width="5.19921875" style="214" customWidth="1"/>
    <col min="12292" max="12292" width="7.59765625" style="214" customWidth="1"/>
    <col min="12293" max="12293" width="11.3984375" style="214" customWidth="1"/>
    <col min="12294" max="12294" width="13.69921875" style="214" customWidth="1"/>
    <col min="12295" max="12295" width="13.8984375" style="214" customWidth="1"/>
    <col min="12296" max="12544" width="11.19921875" style="214"/>
    <col min="12545" max="12545" width="11.69921875" style="214" customWidth="1"/>
    <col min="12546" max="12546" width="14.09765625" style="214" customWidth="1"/>
    <col min="12547" max="12547" width="5.19921875" style="214" customWidth="1"/>
    <col min="12548" max="12548" width="7.59765625" style="214" customWidth="1"/>
    <col min="12549" max="12549" width="11.3984375" style="214" customWidth="1"/>
    <col min="12550" max="12550" width="13.69921875" style="214" customWidth="1"/>
    <col min="12551" max="12551" width="13.8984375" style="214" customWidth="1"/>
    <col min="12552" max="12800" width="11.19921875" style="214"/>
    <col min="12801" max="12801" width="11.69921875" style="214" customWidth="1"/>
    <col min="12802" max="12802" width="14.09765625" style="214" customWidth="1"/>
    <col min="12803" max="12803" width="5.19921875" style="214" customWidth="1"/>
    <col min="12804" max="12804" width="7.59765625" style="214" customWidth="1"/>
    <col min="12805" max="12805" width="11.3984375" style="214" customWidth="1"/>
    <col min="12806" max="12806" width="13.69921875" style="214" customWidth="1"/>
    <col min="12807" max="12807" width="13.8984375" style="214" customWidth="1"/>
    <col min="12808" max="13056" width="11.19921875" style="214"/>
    <col min="13057" max="13057" width="11.69921875" style="214" customWidth="1"/>
    <col min="13058" max="13058" width="14.09765625" style="214" customWidth="1"/>
    <col min="13059" max="13059" width="5.19921875" style="214" customWidth="1"/>
    <col min="13060" max="13060" width="7.59765625" style="214" customWidth="1"/>
    <col min="13061" max="13061" width="11.3984375" style="214" customWidth="1"/>
    <col min="13062" max="13062" width="13.69921875" style="214" customWidth="1"/>
    <col min="13063" max="13063" width="13.8984375" style="214" customWidth="1"/>
    <col min="13064" max="13312" width="11.19921875" style="214"/>
    <col min="13313" max="13313" width="11.69921875" style="214" customWidth="1"/>
    <col min="13314" max="13314" width="14.09765625" style="214" customWidth="1"/>
    <col min="13315" max="13315" width="5.19921875" style="214" customWidth="1"/>
    <col min="13316" max="13316" width="7.59765625" style="214" customWidth="1"/>
    <col min="13317" max="13317" width="11.3984375" style="214" customWidth="1"/>
    <col min="13318" max="13318" width="13.69921875" style="214" customWidth="1"/>
    <col min="13319" max="13319" width="13.8984375" style="214" customWidth="1"/>
    <col min="13320" max="13568" width="11.19921875" style="214"/>
    <col min="13569" max="13569" width="11.69921875" style="214" customWidth="1"/>
    <col min="13570" max="13570" width="14.09765625" style="214" customWidth="1"/>
    <col min="13571" max="13571" width="5.19921875" style="214" customWidth="1"/>
    <col min="13572" max="13572" width="7.59765625" style="214" customWidth="1"/>
    <col min="13573" max="13573" width="11.3984375" style="214" customWidth="1"/>
    <col min="13574" max="13574" width="13.69921875" style="214" customWidth="1"/>
    <col min="13575" max="13575" width="13.8984375" style="214" customWidth="1"/>
    <col min="13576" max="13824" width="11.19921875" style="214"/>
    <col min="13825" max="13825" width="11.69921875" style="214" customWidth="1"/>
    <col min="13826" max="13826" width="14.09765625" style="214" customWidth="1"/>
    <col min="13827" max="13827" width="5.19921875" style="214" customWidth="1"/>
    <col min="13828" max="13828" width="7.59765625" style="214" customWidth="1"/>
    <col min="13829" max="13829" width="11.3984375" style="214" customWidth="1"/>
    <col min="13830" max="13830" width="13.69921875" style="214" customWidth="1"/>
    <col min="13831" max="13831" width="13.8984375" style="214" customWidth="1"/>
    <col min="13832" max="14080" width="11.19921875" style="214"/>
    <col min="14081" max="14081" width="11.69921875" style="214" customWidth="1"/>
    <col min="14082" max="14082" width="14.09765625" style="214" customWidth="1"/>
    <col min="14083" max="14083" width="5.19921875" style="214" customWidth="1"/>
    <col min="14084" max="14084" width="7.59765625" style="214" customWidth="1"/>
    <col min="14085" max="14085" width="11.3984375" style="214" customWidth="1"/>
    <col min="14086" max="14086" width="13.69921875" style="214" customWidth="1"/>
    <col min="14087" max="14087" width="13.8984375" style="214" customWidth="1"/>
    <col min="14088" max="14336" width="11.19921875" style="214"/>
    <col min="14337" max="14337" width="11.69921875" style="214" customWidth="1"/>
    <col min="14338" max="14338" width="14.09765625" style="214" customWidth="1"/>
    <col min="14339" max="14339" width="5.19921875" style="214" customWidth="1"/>
    <col min="14340" max="14340" width="7.59765625" style="214" customWidth="1"/>
    <col min="14341" max="14341" width="11.3984375" style="214" customWidth="1"/>
    <col min="14342" max="14342" width="13.69921875" style="214" customWidth="1"/>
    <col min="14343" max="14343" width="13.8984375" style="214" customWidth="1"/>
    <col min="14344" max="14592" width="11.19921875" style="214"/>
    <col min="14593" max="14593" width="11.69921875" style="214" customWidth="1"/>
    <col min="14594" max="14594" width="14.09765625" style="214" customWidth="1"/>
    <col min="14595" max="14595" width="5.19921875" style="214" customWidth="1"/>
    <col min="14596" max="14596" width="7.59765625" style="214" customWidth="1"/>
    <col min="14597" max="14597" width="11.3984375" style="214" customWidth="1"/>
    <col min="14598" max="14598" width="13.69921875" style="214" customWidth="1"/>
    <col min="14599" max="14599" width="13.8984375" style="214" customWidth="1"/>
    <col min="14600" max="14848" width="11.19921875" style="214"/>
    <col min="14849" max="14849" width="11.69921875" style="214" customWidth="1"/>
    <col min="14850" max="14850" width="14.09765625" style="214" customWidth="1"/>
    <col min="14851" max="14851" width="5.19921875" style="214" customWidth="1"/>
    <col min="14852" max="14852" width="7.59765625" style="214" customWidth="1"/>
    <col min="14853" max="14853" width="11.3984375" style="214" customWidth="1"/>
    <col min="14854" max="14854" width="13.69921875" style="214" customWidth="1"/>
    <col min="14855" max="14855" width="13.8984375" style="214" customWidth="1"/>
    <col min="14856" max="15104" width="11.19921875" style="214"/>
    <col min="15105" max="15105" width="11.69921875" style="214" customWidth="1"/>
    <col min="15106" max="15106" width="14.09765625" style="214" customWidth="1"/>
    <col min="15107" max="15107" width="5.19921875" style="214" customWidth="1"/>
    <col min="15108" max="15108" width="7.59765625" style="214" customWidth="1"/>
    <col min="15109" max="15109" width="11.3984375" style="214" customWidth="1"/>
    <col min="15110" max="15110" width="13.69921875" style="214" customWidth="1"/>
    <col min="15111" max="15111" width="13.8984375" style="214" customWidth="1"/>
    <col min="15112" max="15360" width="11.19921875" style="214"/>
    <col min="15361" max="15361" width="11.69921875" style="214" customWidth="1"/>
    <col min="15362" max="15362" width="14.09765625" style="214" customWidth="1"/>
    <col min="15363" max="15363" width="5.19921875" style="214" customWidth="1"/>
    <col min="15364" max="15364" width="7.59765625" style="214" customWidth="1"/>
    <col min="15365" max="15365" width="11.3984375" style="214" customWidth="1"/>
    <col min="15366" max="15366" width="13.69921875" style="214" customWidth="1"/>
    <col min="15367" max="15367" width="13.8984375" style="214" customWidth="1"/>
    <col min="15368" max="15616" width="11.19921875" style="214"/>
    <col min="15617" max="15617" width="11.69921875" style="214" customWidth="1"/>
    <col min="15618" max="15618" width="14.09765625" style="214" customWidth="1"/>
    <col min="15619" max="15619" width="5.19921875" style="214" customWidth="1"/>
    <col min="15620" max="15620" width="7.59765625" style="214" customWidth="1"/>
    <col min="15621" max="15621" width="11.3984375" style="214" customWidth="1"/>
    <col min="15622" max="15622" width="13.69921875" style="214" customWidth="1"/>
    <col min="15623" max="15623" width="13.8984375" style="214" customWidth="1"/>
    <col min="15624" max="15872" width="11.19921875" style="214"/>
    <col min="15873" max="15873" width="11.69921875" style="214" customWidth="1"/>
    <col min="15874" max="15874" width="14.09765625" style="214" customWidth="1"/>
    <col min="15875" max="15875" width="5.19921875" style="214" customWidth="1"/>
    <col min="15876" max="15876" width="7.59765625" style="214" customWidth="1"/>
    <col min="15877" max="15877" width="11.3984375" style="214" customWidth="1"/>
    <col min="15878" max="15878" width="13.69921875" style="214" customWidth="1"/>
    <col min="15879" max="15879" width="13.8984375" style="214" customWidth="1"/>
    <col min="15880" max="16128" width="11.19921875" style="214"/>
    <col min="16129" max="16129" width="11.69921875" style="214" customWidth="1"/>
    <col min="16130" max="16130" width="14.09765625" style="214" customWidth="1"/>
    <col min="16131" max="16131" width="5.19921875" style="214" customWidth="1"/>
    <col min="16132" max="16132" width="7.59765625" style="214" customWidth="1"/>
    <col min="16133" max="16133" width="11.3984375" style="214" customWidth="1"/>
    <col min="16134" max="16134" width="13.69921875" style="214" customWidth="1"/>
    <col min="16135" max="16135" width="13.8984375" style="214" customWidth="1"/>
    <col min="16136" max="16384" width="11.19921875" style="214"/>
  </cols>
  <sheetData>
    <row r="1" spans="1:15" ht="20.100000000000001" customHeight="1" x14ac:dyDescent="0.4">
      <c r="D1" s="389" t="s">
        <v>75</v>
      </c>
      <c r="E1" s="389"/>
      <c r="F1" s="389"/>
      <c r="G1" s="389"/>
      <c r="H1" s="389"/>
      <c r="I1" s="389"/>
      <c r="J1" s="389"/>
      <c r="K1" s="389"/>
    </row>
    <row r="2" spans="1:15" ht="20.100000000000001" customHeight="1" x14ac:dyDescent="0.25"/>
    <row r="3" spans="1:15" ht="19.5" customHeight="1" x14ac:dyDescent="0.25">
      <c r="A3" s="261" t="s">
        <v>76</v>
      </c>
      <c r="B3" s="390"/>
      <c r="C3" s="391"/>
      <c r="E3" s="261" t="s">
        <v>78</v>
      </c>
      <c r="F3" s="215"/>
      <c r="H3" s="261" t="s">
        <v>79</v>
      </c>
      <c r="I3" s="215"/>
      <c r="K3" s="261" t="s">
        <v>77</v>
      </c>
      <c r="L3" s="261"/>
      <c r="M3" s="390"/>
      <c r="N3" s="391"/>
      <c r="O3" s="262"/>
    </row>
    <row r="4" spans="1:15" ht="20.25" customHeight="1" thickBot="1" x14ac:dyDescent="0.35">
      <c r="H4" s="262"/>
      <c r="I4" s="262"/>
      <c r="J4" s="216"/>
      <c r="K4" s="217"/>
    </row>
    <row r="5" spans="1:15" ht="19.5" customHeight="1" thickBot="1" x14ac:dyDescent="0.3">
      <c r="C5" s="392" t="s">
        <v>237</v>
      </c>
      <c r="D5" s="420"/>
      <c r="E5" s="421"/>
      <c r="F5" s="395">
        <v>100</v>
      </c>
      <c r="G5" s="396"/>
      <c r="H5" s="263"/>
      <c r="I5" s="264" t="s">
        <v>80</v>
      </c>
      <c r="J5" s="397"/>
      <c r="K5" s="398"/>
    </row>
    <row r="6" spans="1:15" ht="20.100000000000001" customHeight="1" x14ac:dyDescent="0.25">
      <c r="A6" s="218"/>
      <c r="B6" s="218"/>
      <c r="C6" s="218"/>
      <c r="D6" s="218"/>
    </row>
    <row r="7" spans="1:15" ht="20.100000000000001" customHeight="1" x14ac:dyDescent="0.25">
      <c r="E7" s="219"/>
      <c r="F7" s="220"/>
      <c r="G7" s="220"/>
      <c r="J7" s="220"/>
      <c r="K7" s="220"/>
      <c r="L7" s="220"/>
      <c r="M7" s="219"/>
      <c r="N7" s="220"/>
    </row>
    <row r="8" spans="1:15" ht="20.100000000000001" customHeight="1" thickBot="1" x14ac:dyDescent="0.35">
      <c r="C8" s="400" t="s">
        <v>84</v>
      </c>
      <c r="D8" s="401"/>
      <c r="E8" s="402"/>
      <c r="F8" s="403" t="s">
        <v>85</v>
      </c>
      <c r="G8" s="404"/>
      <c r="H8" s="405"/>
      <c r="I8" s="406" t="s">
        <v>222</v>
      </c>
      <c r="J8" s="407"/>
      <c r="K8" s="408"/>
      <c r="L8" s="265"/>
      <c r="M8" s="266"/>
      <c r="N8" s="266"/>
    </row>
    <row r="9" spans="1:15" ht="20.100000000000001" customHeight="1" thickBot="1" x14ac:dyDescent="0.35">
      <c r="C9" s="221" t="s">
        <v>81</v>
      </c>
      <c r="D9" s="222" t="s">
        <v>82</v>
      </c>
      <c r="E9" s="223" t="s">
        <v>223</v>
      </c>
      <c r="F9" s="224" t="s">
        <v>81</v>
      </c>
      <c r="G9" s="222" t="s">
        <v>82</v>
      </c>
      <c r="H9" s="225" t="s">
        <v>223</v>
      </c>
      <c r="I9" s="221" t="s">
        <v>81</v>
      </c>
      <c r="J9" s="222" t="s">
        <v>82</v>
      </c>
      <c r="K9" s="223" t="s">
        <v>223</v>
      </c>
      <c r="L9" s="226"/>
      <c r="M9" s="227"/>
      <c r="N9" s="227"/>
    </row>
    <row r="10" spans="1:15" ht="20.100000000000001" customHeight="1" x14ac:dyDescent="0.3">
      <c r="A10" s="409" t="s">
        <v>83</v>
      </c>
      <c r="B10" s="410"/>
      <c r="C10" s="228">
        <v>5</v>
      </c>
      <c r="D10" s="229">
        <v>78</v>
      </c>
      <c r="E10" s="284">
        <f>C10*D10/100</f>
        <v>3.9</v>
      </c>
      <c r="F10" s="230">
        <v>34</v>
      </c>
      <c r="G10" s="229">
        <v>76</v>
      </c>
      <c r="H10" s="285">
        <f t="shared" ref="H10:H15" si="0">F10*G10/100</f>
        <v>25.84</v>
      </c>
      <c r="I10" s="232"/>
      <c r="J10" s="233"/>
      <c r="K10" s="285">
        <f t="shared" ref="K10:K15" si="1">I10*J10/100</f>
        <v>0</v>
      </c>
      <c r="L10" s="241"/>
      <c r="M10" s="234"/>
      <c r="N10" s="234"/>
    </row>
    <row r="11" spans="1:15" ht="20.100000000000001" customHeight="1" x14ac:dyDescent="0.3">
      <c r="A11" s="409" t="s">
        <v>86</v>
      </c>
      <c r="B11" s="410"/>
      <c r="C11" s="235"/>
      <c r="D11" s="236"/>
      <c r="E11" s="285">
        <f t="shared" ref="E11:E15" si="2">C11*D11/100</f>
        <v>0</v>
      </c>
      <c r="F11" s="237"/>
      <c r="G11" s="236"/>
      <c r="H11" s="285">
        <f t="shared" si="0"/>
        <v>0</v>
      </c>
      <c r="I11" s="238"/>
      <c r="J11" s="239"/>
      <c r="K11" s="285">
        <f t="shared" si="1"/>
        <v>0</v>
      </c>
      <c r="L11" s="241"/>
      <c r="M11" s="234"/>
      <c r="N11" s="234"/>
    </row>
    <row r="12" spans="1:15" ht="20.100000000000001" customHeight="1" x14ac:dyDescent="0.3">
      <c r="A12" s="409" t="s">
        <v>87</v>
      </c>
      <c r="B12" s="410"/>
      <c r="C12" s="235"/>
      <c r="D12" s="236"/>
      <c r="E12" s="285">
        <f t="shared" si="2"/>
        <v>0</v>
      </c>
      <c r="F12" s="237"/>
      <c r="G12" s="240"/>
      <c r="H12" s="285">
        <f t="shared" si="0"/>
        <v>0</v>
      </c>
      <c r="I12" s="235"/>
      <c r="J12" s="236"/>
      <c r="K12" s="285">
        <f t="shared" si="1"/>
        <v>0</v>
      </c>
      <c r="L12" s="241"/>
      <c r="M12" s="234"/>
      <c r="N12" s="234"/>
    </row>
    <row r="13" spans="1:15" ht="20.100000000000001" customHeight="1" x14ac:dyDescent="0.3">
      <c r="A13" s="409" t="s">
        <v>88</v>
      </c>
      <c r="B13" s="410"/>
      <c r="C13" s="235"/>
      <c r="D13" s="236"/>
      <c r="E13" s="285">
        <f t="shared" si="2"/>
        <v>0</v>
      </c>
      <c r="F13" s="237"/>
      <c r="G13" s="236"/>
      <c r="H13" s="285">
        <f t="shared" si="0"/>
        <v>0</v>
      </c>
      <c r="I13" s="235"/>
      <c r="J13" s="236"/>
      <c r="K13" s="285">
        <f t="shared" si="1"/>
        <v>0</v>
      </c>
      <c r="L13" s="241"/>
      <c r="M13" s="242"/>
      <c r="N13" s="234"/>
    </row>
    <row r="14" spans="1:15" ht="20.100000000000001" customHeight="1" x14ac:dyDescent="0.3">
      <c r="A14" s="409" t="s">
        <v>224</v>
      </c>
      <c r="B14" s="410"/>
      <c r="C14" s="235"/>
      <c r="D14" s="236"/>
      <c r="E14" s="285">
        <f t="shared" si="2"/>
        <v>0</v>
      </c>
      <c r="F14" s="237"/>
      <c r="G14" s="236"/>
      <c r="H14" s="285">
        <f t="shared" si="0"/>
        <v>0</v>
      </c>
      <c r="I14" s="238"/>
      <c r="J14" s="239"/>
      <c r="K14" s="285">
        <f t="shared" si="1"/>
        <v>0</v>
      </c>
      <c r="L14" s="241"/>
      <c r="M14" s="234"/>
      <c r="N14" s="234"/>
    </row>
    <row r="15" spans="1:15" ht="20.100000000000001" customHeight="1" x14ac:dyDescent="0.3">
      <c r="A15" s="409" t="s">
        <v>225</v>
      </c>
      <c r="B15" s="410"/>
      <c r="C15" s="243"/>
      <c r="D15" s="244"/>
      <c r="E15" s="286">
        <f t="shared" si="2"/>
        <v>0</v>
      </c>
      <c r="F15" s="246"/>
      <c r="G15" s="244"/>
      <c r="H15" s="286">
        <f t="shared" si="0"/>
        <v>0</v>
      </c>
      <c r="I15" s="247"/>
      <c r="J15" s="248"/>
      <c r="K15" s="286">
        <f t="shared" si="1"/>
        <v>0</v>
      </c>
      <c r="L15" s="241"/>
      <c r="M15" s="234"/>
      <c r="N15" s="234"/>
    </row>
    <row r="16" spans="1:15" ht="20.100000000000001" customHeight="1" x14ac:dyDescent="0.25">
      <c r="C16" s="250"/>
      <c r="D16" s="250"/>
      <c r="E16" s="287">
        <f>SUM(E10:E15)</f>
        <v>3.9</v>
      </c>
      <c r="F16" s="267"/>
      <c r="G16" s="267"/>
      <c r="H16" s="288"/>
      <c r="I16" s="268"/>
      <c r="J16" s="268"/>
      <c r="K16" s="290">
        <f>SUM(K10:K15)</f>
        <v>0</v>
      </c>
      <c r="L16" s="270">
        <f>K16+E16</f>
        <v>3.9</v>
      </c>
      <c r="M16" s="411" t="s">
        <v>226</v>
      </c>
      <c r="N16" s="411"/>
    </row>
    <row r="17" spans="1:14" ht="20.100000000000001" customHeight="1" x14ac:dyDescent="0.3">
      <c r="A17" s="217"/>
      <c r="B17" s="250"/>
      <c r="C17" s="250"/>
      <c r="D17" s="249"/>
      <c r="E17" s="271"/>
      <c r="F17" s="272"/>
      <c r="G17" s="272"/>
      <c r="H17" s="289">
        <f>SUM(H10:H15)</f>
        <v>25.84</v>
      </c>
      <c r="I17" s="273"/>
      <c r="J17" s="272"/>
      <c r="K17" s="291"/>
      <c r="L17" s="251">
        <f>H17</f>
        <v>25.84</v>
      </c>
      <c r="M17" s="399" t="s">
        <v>85</v>
      </c>
      <c r="N17" s="399"/>
    </row>
    <row r="18" spans="1:14" ht="20.100000000000001" customHeight="1" thickBot="1" x14ac:dyDescent="0.3">
      <c r="B18" s="250"/>
      <c r="C18" s="250"/>
      <c r="D18" s="249"/>
      <c r="E18" s="250"/>
      <c r="F18" s="249"/>
      <c r="G18" s="249"/>
      <c r="J18" s="250"/>
      <c r="K18" s="250"/>
      <c r="L18" s="251">
        <f>SUM(L16:L17)</f>
        <v>29.74</v>
      </c>
      <c r="M18" s="399" t="s">
        <v>227</v>
      </c>
      <c r="N18" s="399"/>
    </row>
    <row r="19" spans="1:14" ht="20.100000000000001" customHeight="1" thickBot="1" x14ac:dyDescent="0.3">
      <c r="B19" s="250"/>
      <c r="C19" s="250"/>
      <c r="D19" s="412" t="s">
        <v>228</v>
      </c>
      <c r="E19" s="412"/>
      <c r="F19" s="412"/>
      <c r="G19" s="412"/>
      <c r="H19" s="412"/>
      <c r="I19" s="412"/>
      <c r="J19" s="412"/>
      <c r="K19" s="250"/>
      <c r="L19" s="252"/>
      <c r="M19" s="253"/>
      <c r="N19" s="253"/>
    </row>
    <row r="20" spans="1:14" ht="20.100000000000001" customHeight="1" thickBot="1" x14ac:dyDescent="0.3">
      <c r="D20" s="413">
        <f>L18</f>
        <v>29.74</v>
      </c>
      <c r="E20" s="414"/>
      <c r="F20" s="276" t="s">
        <v>229</v>
      </c>
      <c r="G20" s="414">
        <f>F5</f>
        <v>100</v>
      </c>
      <c r="H20" s="414"/>
      <c r="I20" s="413">
        <f>D20/(G20/100)</f>
        <v>29.74</v>
      </c>
      <c r="J20" s="413"/>
      <c r="M20" s="254"/>
      <c r="N20" s="254"/>
    </row>
    <row r="21" spans="1:14" ht="20.100000000000001" customHeight="1" thickBot="1" x14ac:dyDescent="0.3">
      <c r="D21" s="416" t="s">
        <v>90</v>
      </c>
      <c r="E21" s="416"/>
      <c r="F21" s="276" t="s">
        <v>230</v>
      </c>
      <c r="G21" s="416" t="s">
        <v>231</v>
      </c>
      <c r="H21" s="416"/>
      <c r="I21" s="416" t="s">
        <v>147</v>
      </c>
      <c r="J21" s="416"/>
      <c r="K21" s="255"/>
      <c r="L21" s="255"/>
    </row>
    <row r="22" spans="1:14" ht="20.100000000000001" customHeight="1" thickBot="1" x14ac:dyDescent="0.3">
      <c r="J22" s="256"/>
      <c r="K22" s="256"/>
      <c r="L22" s="256"/>
    </row>
    <row r="23" spans="1:14" ht="20.100000000000001" customHeight="1" thickBot="1" x14ac:dyDescent="0.3">
      <c r="D23" s="412" t="s">
        <v>91</v>
      </c>
      <c r="E23" s="412"/>
      <c r="F23" s="412"/>
      <c r="G23" s="412"/>
      <c r="H23" s="412"/>
      <c r="I23" s="412"/>
      <c r="J23" s="412"/>
      <c r="K23" s="257"/>
      <c r="L23" s="257"/>
    </row>
    <row r="24" spans="1:14" ht="20.100000000000001" customHeight="1" thickBot="1" x14ac:dyDescent="0.3">
      <c r="D24" s="418">
        <f>L17</f>
        <v>25.84</v>
      </c>
      <c r="E24" s="418"/>
      <c r="F24" s="276" t="s">
        <v>229</v>
      </c>
      <c r="G24" s="418">
        <f>L18</f>
        <v>29.74</v>
      </c>
      <c r="H24" s="412"/>
      <c r="I24" s="418">
        <f>D24/(G24/100)</f>
        <v>86.886348352387358</v>
      </c>
      <c r="J24" s="418"/>
      <c r="K24" s="258"/>
    </row>
    <row r="25" spans="1:14" ht="20.100000000000001" customHeight="1" thickBot="1" x14ac:dyDescent="0.3">
      <c r="D25" s="416" t="s">
        <v>89</v>
      </c>
      <c r="E25" s="416"/>
      <c r="F25" s="276" t="s">
        <v>229</v>
      </c>
      <c r="G25" s="416" t="s">
        <v>92</v>
      </c>
      <c r="H25" s="416"/>
      <c r="I25" s="416" t="s">
        <v>93</v>
      </c>
      <c r="J25" s="416"/>
    </row>
    <row r="26" spans="1:14" ht="19.5" customHeight="1" x14ac:dyDescent="0.25">
      <c r="E26" s="260"/>
      <c r="F26" s="260"/>
      <c r="G26" s="260"/>
      <c r="H26" s="260"/>
      <c r="I26" s="275"/>
      <c r="J26" s="259"/>
    </row>
    <row r="27" spans="1:14" ht="19.5" customHeight="1" x14ac:dyDescent="0.25">
      <c r="J27" s="259"/>
    </row>
    <row r="28" spans="1:14" ht="19.5" customHeight="1" x14ac:dyDescent="0.25">
      <c r="J28" s="260"/>
    </row>
    <row r="29" spans="1:14" ht="19.5" customHeight="1" x14ac:dyDescent="0.25">
      <c r="N29" s="219"/>
    </row>
    <row r="30" spans="1:14" ht="19.5" customHeight="1" x14ac:dyDescent="0.25"/>
    <row r="31" spans="1:14" ht="26.25" customHeight="1" x14ac:dyDescent="0.25">
      <c r="J31" s="417"/>
    </row>
    <row r="32" spans="1:14" ht="25.5" customHeight="1" x14ac:dyDescent="0.25">
      <c r="J32" s="417"/>
    </row>
    <row r="33" ht="18.600000000000001" customHeight="1" x14ac:dyDescent="0.25"/>
    <row r="34" ht="18.600000000000001" customHeight="1" x14ac:dyDescent="0.25"/>
    <row r="35" ht="18.7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2" customHeight="1" x14ac:dyDescent="0.25"/>
  </sheetData>
  <sheetProtection algorithmName="SHA-512" hashValue="1ArAY7PNeTHEKRfMvXeHyUZ41zWMcNWVtQfnT0iBAybnh/jbyM/r1rgYEaD7tO2Sy/VbCbOXFQWB3ux5DN+zqg==" saltValue="96KRjzHnlIhEj7XZV7CHiw==" spinCount="100000" sheet="1" objects="1" scenarios="1"/>
  <mergeCells count="33">
    <mergeCell ref="J31:J32"/>
    <mergeCell ref="D23:J23"/>
    <mergeCell ref="D24:E24"/>
    <mergeCell ref="G24:H24"/>
    <mergeCell ref="I24:J24"/>
    <mergeCell ref="D25:E25"/>
    <mergeCell ref="G25:H25"/>
    <mergeCell ref="I25:J25"/>
    <mergeCell ref="D19:J19"/>
    <mergeCell ref="D20:E20"/>
    <mergeCell ref="G20:H20"/>
    <mergeCell ref="I20:J20"/>
    <mergeCell ref="D21:E21"/>
    <mergeCell ref="G21:H21"/>
    <mergeCell ref="I21:J21"/>
    <mergeCell ref="M18:N18"/>
    <mergeCell ref="C8:E8"/>
    <mergeCell ref="F8:H8"/>
    <mergeCell ref="I8:K8"/>
    <mergeCell ref="A10:B10"/>
    <mergeCell ref="A11:B11"/>
    <mergeCell ref="A12:B12"/>
    <mergeCell ref="A13:B13"/>
    <mergeCell ref="A14:B14"/>
    <mergeCell ref="A15:B15"/>
    <mergeCell ref="M16:N16"/>
    <mergeCell ref="M17:N17"/>
    <mergeCell ref="D1:K1"/>
    <mergeCell ref="B3:C3"/>
    <mergeCell ref="M3:N3"/>
    <mergeCell ref="C5:E5"/>
    <mergeCell ref="F5:G5"/>
    <mergeCell ref="J5:K5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verticalDpi="4294967295" r:id="rId1"/>
  <headerFooter>
    <oddFooter>&amp;L&amp;7Erstellt: LVWO Weinsberg  J. Friz&amp;C&amp;7&amp;F&amp;R&amp;7&amp;D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"/>
  <sheetViews>
    <sheetView zoomScale="75" zoomScaleNormal="75" workbookViewId="0">
      <selection activeCell="S16" sqref="S16"/>
    </sheetView>
  </sheetViews>
  <sheetFormatPr baseColWidth="10" defaultRowHeight="13.8" x14ac:dyDescent="0.25"/>
  <cols>
    <col min="1" max="1" width="11.69921875" style="214" customWidth="1"/>
    <col min="2" max="2" width="3.59765625" style="214" customWidth="1"/>
    <col min="3" max="11" width="11.19921875" style="214" customWidth="1"/>
    <col min="12" max="15" width="9.19921875" style="214" customWidth="1"/>
    <col min="16" max="17" width="7.59765625" style="214" customWidth="1"/>
    <col min="18" max="256" width="11.19921875" style="214"/>
    <col min="257" max="257" width="11.69921875" style="214" customWidth="1"/>
    <col min="258" max="258" width="14.09765625" style="214" customWidth="1"/>
    <col min="259" max="259" width="5.19921875" style="214" customWidth="1"/>
    <col min="260" max="260" width="7.59765625" style="214" customWidth="1"/>
    <col min="261" max="261" width="11.3984375" style="214" customWidth="1"/>
    <col min="262" max="262" width="13.69921875" style="214" customWidth="1"/>
    <col min="263" max="263" width="13.8984375" style="214" customWidth="1"/>
    <col min="264" max="512" width="11.19921875" style="214"/>
    <col min="513" max="513" width="11.69921875" style="214" customWidth="1"/>
    <col min="514" max="514" width="14.09765625" style="214" customWidth="1"/>
    <col min="515" max="515" width="5.19921875" style="214" customWidth="1"/>
    <col min="516" max="516" width="7.59765625" style="214" customWidth="1"/>
    <col min="517" max="517" width="11.3984375" style="214" customWidth="1"/>
    <col min="518" max="518" width="13.69921875" style="214" customWidth="1"/>
    <col min="519" max="519" width="13.8984375" style="214" customWidth="1"/>
    <col min="520" max="768" width="11.19921875" style="214"/>
    <col min="769" max="769" width="11.69921875" style="214" customWidth="1"/>
    <col min="770" max="770" width="14.09765625" style="214" customWidth="1"/>
    <col min="771" max="771" width="5.19921875" style="214" customWidth="1"/>
    <col min="772" max="772" width="7.59765625" style="214" customWidth="1"/>
    <col min="773" max="773" width="11.3984375" style="214" customWidth="1"/>
    <col min="774" max="774" width="13.69921875" style="214" customWidth="1"/>
    <col min="775" max="775" width="13.8984375" style="214" customWidth="1"/>
    <col min="776" max="1024" width="11.19921875" style="214"/>
    <col min="1025" max="1025" width="11.69921875" style="214" customWidth="1"/>
    <col min="1026" max="1026" width="14.09765625" style="214" customWidth="1"/>
    <col min="1027" max="1027" width="5.19921875" style="214" customWidth="1"/>
    <col min="1028" max="1028" width="7.59765625" style="214" customWidth="1"/>
    <col min="1029" max="1029" width="11.3984375" style="214" customWidth="1"/>
    <col min="1030" max="1030" width="13.69921875" style="214" customWidth="1"/>
    <col min="1031" max="1031" width="13.8984375" style="214" customWidth="1"/>
    <col min="1032" max="1280" width="11.19921875" style="214"/>
    <col min="1281" max="1281" width="11.69921875" style="214" customWidth="1"/>
    <col min="1282" max="1282" width="14.09765625" style="214" customWidth="1"/>
    <col min="1283" max="1283" width="5.19921875" style="214" customWidth="1"/>
    <col min="1284" max="1284" width="7.59765625" style="214" customWidth="1"/>
    <col min="1285" max="1285" width="11.3984375" style="214" customWidth="1"/>
    <col min="1286" max="1286" width="13.69921875" style="214" customWidth="1"/>
    <col min="1287" max="1287" width="13.8984375" style="214" customWidth="1"/>
    <col min="1288" max="1536" width="11.19921875" style="214"/>
    <col min="1537" max="1537" width="11.69921875" style="214" customWidth="1"/>
    <col min="1538" max="1538" width="14.09765625" style="214" customWidth="1"/>
    <col min="1539" max="1539" width="5.19921875" style="214" customWidth="1"/>
    <col min="1540" max="1540" width="7.59765625" style="214" customWidth="1"/>
    <col min="1541" max="1541" width="11.3984375" style="214" customWidth="1"/>
    <col min="1542" max="1542" width="13.69921875" style="214" customWidth="1"/>
    <col min="1543" max="1543" width="13.8984375" style="214" customWidth="1"/>
    <col min="1544" max="1792" width="11.19921875" style="214"/>
    <col min="1793" max="1793" width="11.69921875" style="214" customWidth="1"/>
    <col min="1794" max="1794" width="14.09765625" style="214" customWidth="1"/>
    <col min="1795" max="1795" width="5.19921875" style="214" customWidth="1"/>
    <col min="1796" max="1796" width="7.59765625" style="214" customWidth="1"/>
    <col min="1797" max="1797" width="11.3984375" style="214" customWidth="1"/>
    <col min="1798" max="1798" width="13.69921875" style="214" customWidth="1"/>
    <col min="1799" max="1799" width="13.8984375" style="214" customWidth="1"/>
    <col min="1800" max="2048" width="11.19921875" style="214"/>
    <col min="2049" max="2049" width="11.69921875" style="214" customWidth="1"/>
    <col min="2050" max="2050" width="14.09765625" style="214" customWidth="1"/>
    <col min="2051" max="2051" width="5.19921875" style="214" customWidth="1"/>
    <col min="2052" max="2052" width="7.59765625" style="214" customWidth="1"/>
    <col min="2053" max="2053" width="11.3984375" style="214" customWidth="1"/>
    <col min="2054" max="2054" width="13.69921875" style="214" customWidth="1"/>
    <col min="2055" max="2055" width="13.8984375" style="214" customWidth="1"/>
    <col min="2056" max="2304" width="11.19921875" style="214"/>
    <col min="2305" max="2305" width="11.69921875" style="214" customWidth="1"/>
    <col min="2306" max="2306" width="14.09765625" style="214" customWidth="1"/>
    <col min="2307" max="2307" width="5.19921875" style="214" customWidth="1"/>
    <col min="2308" max="2308" width="7.59765625" style="214" customWidth="1"/>
    <col min="2309" max="2309" width="11.3984375" style="214" customWidth="1"/>
    <col min="2310" max="2310" width="13.69921875" style="214" customWidth="1"/>
    <col min="2311" max="2311" width="13.8984375" style="214" customWidth="1"/>
    <col min="2312" max="2560" width="11.19921875" style="214"/>
    <col min="2561" max="2561" width="11.69921875" style="214" customWidth="1"/>
    <col min="2562" max="2562" width="14.09765625" style="214" customWidth="1"/>
    <col min="2563" max="2563" width="5.19921875" style="214" customWidth="1"/>
    <col min="2564" max="2564" width="7.59765625" style="214" customWidth="1"/>
    <col min="2565" max="2565" width="11.3984375" style="214" customWidth="1"/>
    <col min="2566" max="2566" width="13.69921875" style="214" customWidth="1"/>
    <col min="2567" max="2567" width="13.8984375" style="214" customWidth="1"/>
    <col min="2568" max="2816" width="11.19921875" style="214"/>
    <col min="2817" max="2817" width="11.69921875" style="214" customWidth="1"/>
    <col min="2818" max="2818" width="14.09765625" style="214" customWidth="1"/>
    <col min="2819" max="2819" width="5.19921875" style="214" customWidth="1"/>
    <col min="2820" max="2820" width="7.59765625" style="214" customWidth="1"/>
    <col min="2821" max="2821" width="11.3984375" style="214" customWidth="1"/>
    <col min="2822" max="2822" width="13.69921875" style="214" customWidth="1"/>
    <col min="2823" max="2823" width="13.8984375" style="214" customWidth="1"/>
    <col min="2824" max="3072" width="11.19921875" style="214"/>
    <col min="3073" max="3073" width="11.69921875" style="214" customWidth="1"/>
    <col min="3074" max="3074" width="14.09765625" style="214" customWidth="1"/>
    <col min="3075" max="3075" width="5.19921875" style="214" customWidth="1"/>
    <col min="3076" max="3076" width="7.59765625" style="214" customWidth="1"/>
    <col min="3077" max="3077" width="11.3984375" style="214" customWidth="1"/>
    <col min="3078" max="3078" width="13.69921875" style="214" customWidth="1"/>
    <col min="3079" max="3079" width="13.8984375" style="214" customWidth="1"/>
    <col min="3080" max="3328" width="11.19921875" style="214"/>
    <col min="3329" max="3329" width="11.69921875" style="214" customWidth="1"/>
    <col min="3330" max="3330" width="14.09765625" style="214" customWidth="1"/>
    <col min="3331" max="3331" width="5.19921875" style="214" customWidth="1"/>
    <col min="3332" max="3332" width="7.59765625" style="214" customWidth="1"/>
    <col min="3333" max="3333" width="11.3984375" style="214" customWidth="1"/>
    <col min="3334" max="3334" width="13.69921875" style="214" customWidth="1"/>
    <col min="3335" max="3335" width="13.8984375" style="214" customWidth="1"/>
    <col min="3336" max="3584" width="11.19921875" style="214"/>
    <col min="3585" max="3585" width="11.69921875" style="214" customWidth="1"/>
    <col min="3586" max="3586" width="14.09765625" style="214" customWidth="1"/>
    <col min="3587" max="3587" width="5.19921875" style="214" customWidth="1"/>
    <col min="3588" max="3588" width="7.59765625" style="214" customWidth="1"/>
    <col min="3589" max="3589" width="11.3984375" style="214" customWidth="1"/>
    <col min="3590" max="3590" width="13.69921875" style="214" customWidth="1"/>
    <col min="3591" max="3591" width="13.8984375" style="214" customWidth="1"/>
    <col min="3592" max="3840" width="11.19921875" style="214"/>
    <col min="3841" max="3841" width="11.69921875" style="214" customWidth="1"/>
    <col min="3842" max="3842" width="14.09765625" style="214" customWidth="1"/>
    <col min="3843" max="3843" width="5.19921875" style="214" customWidth="1"/>
    <col min="3844" max="3844" width="7.59765625" style="214" customWidth="1"/>
    <col min="3845" max="3845" width="11.3984375" style="214" customWidth="1"/>
    <col min="3846" max="3846" width="13.69921875" style="214" customWidth="1"/>
    <col min="3847" max="3847" width="13.8984375" style="214" customWidth="1"/>
    <col min="3848" max="4096" width="11.19921875" style="214"/>
    <col min="4097" max="4097" width="11.69921875" style="214" customWidth="1"/>
    <col min="4098" max="4098" width="14.09765625" style="214" customWidth="1"/>
    <col min="4099" max="4099" width="5.19921875" style="214" customWidth="1"/>
    <col min="4100" max="4100" width="7.59765625" style="214" customWidth="1"/>
    <col min="4101" max="4101" width="11.3984375" style="214" customWidth="1"/>
    <col min="4102" max="4102" width="13.69921875" style="214" customWidth="1"/>
    <col min="4103" max="4103" width="13.8984375" style="214" customWidth="1"/>
    <col min="4104" max="4352" width="11.19921875" style="214"/>
    <col min="4353" max="4353" width="11.69921875" style="214" customWidth="1"/>
    <col min="4354" max="4354" width="14.09765625" style="214" customWidth="1"/>
    <col min="4355" max="4355" width="5.19921875" style="214" customWidth="1"/>
    <col min="4356" max="4356" width="7.59765625" style="214" customWidth="1"/>
    <col min="4357" max="4357" width="11.3984375" style="214" customWidth="1"/>
    <col min="4358" max="4358" width="13.69921875" style="214" customWidth="1"/>
    <col min="4359" max="4359" width="13.8984375" style="214" customWidth="1"/>
    <col min="4360" max="4608" width="11.19921875" style="214"/>
    <col min="4609" max="4609" width="11.69921875" style="214" customWidth="1"/>
    <col min="4610" max="4610" width="14.09765625" style="214" customWidth="1"/>
    <col min="4611" max="4611" width="5.19921875" style="214" customWidth="1"/>
    <col min="4612" max="4612" width="7.59765625" style="214" customWidth="1"/>
    <col min="4613" max="4613" width="11.3984375" style="214" customWidth="1"/>
    <col min="4614" max="4614" width="13.69921875" style="214" customWidth="1"/>
    <col min="4615" max="4615" width="13.8984375" style="214" customWidth="1"/>
    <col min="4616" max="4864" width="11.19921875" style="214"/>
    <col min="4865" max="4865" width="11.69921875" style="214" customWidth="1"/>
    <col min="4866" max="4866" width="14.09765625" style="214" customWidth="1"/>
    <col min="4867" max="4867" width="5.19921875" style="214" customWidth="1"/>
    <col min="4868" max="4868" width="7.59765625" style="214" customWidth="1"/>
    <col min="4869" max="4869" width="11.3984375" style="214" customWidth="1"/>
    <col min="4870" max="4870" width="13.69921875" style="214" customWidth="1"/>
    <col min="4871" max="4871" width="13.8984375" style="214" customWidth="1"/>
    <col min="4872" max="5120" width="11.19921875" style="214"/>
    <col min="5121" max="5121" width="11.69921875" style="214" customWidth="1"/>
    <col min="5122" max="5122" width="14.09765625" style="214" customWidth="1"/>
    <col min="5123" max="5123" width="5.19921875" style="214" customWidth="1"/>
    <col min="5124" max="5124" width="7.59765625" style="214" customWidth="1"/>
    <col min="5125" max="5125" width="11.3984375" style="214" customWidth="1"/>
    <col min="5126" max="5126" width="13.69921875" style="214" customWidth="1"/>
    <col min="5127" max="5127" width="13.8984375" style="214" customWidth="1"/>
    <col min="5128" max="5376" width="11.19921875" style="214"/>
    <col min="5377" max="5377" width="11.69921875" style="214" customWidth="1"/>
    <col min="5378" max="5378" width="14.09765625" style="214" customWidth="1"/>
    <col min="5379" max="5379" width="5.19921875" style="214" customWidth="1"/>
    <col min="5380" max="5380" width="7.59765625" style="214" customWidth="1"/>
    <col min="5381" max="5381" width="11.3984375" style="214" customWidth="1"/>
    <col min="5382" max="5382" width="13.69921875" style="214" customWidth="1"/>
    <col min="5383" max="5383" width="13.8984375" style="214" customWidth="1"/>
    <col min="5384" max="5632" width="11.19921875" style="214"/>
    <col min="5633" max="5633" width="11.69921875" style="214" customWidth="1"/>
    <col min="5634" max="5634" width="14.09765625" style="214" customWidth="1"/>
    <col min="5635" max="5635" width="5.19921875" style="214" customWidth="1"/>
    <col min="5636" max="5636" width="7.59765625" style="214" customWidth="1"/>
    <col min="5637" max="5637" width="11.3984375" style="214" customWidth="1"/>
    <col min="5638" max="5638" width="13.69921875" style="214" customWidth="1"/>
    <col min="5639" max="5639" width="13.8984375" style="214" customWidth="1"/>
    <col min="5640" max="5888" width="11.19921875" style="214"/>
    <col min="5889" max="5889" width="11.69921875" style="214" customWidth="1"/>
    <col min="5890" max="5890" width="14.09765625" style="214" customWidth="1"/>
    <col min="5891" max="5891" width="5.19921875" style="214" customWidth="1"/>
    <col min="5892" max="5892" width="7.59765625" style="214" customWidth="1"/>
    <col min="5893" max="5893" width="11.3984375" style="214" customWidth="1"/>
    <col min="5894" max="5894" width="13.69921875" style="214" customWidth="1"/>
    <col min="5895" max="5895" width="13.8984375" style="214" customWidth="1"/>
    <col min="5896" max="6144" width="11.19921875" style="214"/>
    <col min="6145" max="6145" width="11.69921875" style="214" customWidth="1"/>
    <col min="6146" max="6146" width="14.09765625" style="214" customWidth="1"/>
    <col min="6147" max="6147" width="5.19921875" style="214" customWidth="1"/>
    <col min="6148" max="6148" width="7.59765625" style="214" customWidth="1"/>
    <col min="6149" max="6149" width="11.3984375" style="214" customWidth="1"/>
    <col min="6150" max="6150" width="13.69921875" style="214" customWidth="1"/>
    <col min="6151" max="6151" width="13.8984375" style="214" customWidth="1"/>
    <col min="6152" max="6400" width="11.19921875" style="214"/>
    <col min="6401" max="6401" width="11.69921875" style="214" customWidth="1"/>
    <col min="6402" max="6402" width="14.09765625" style="214" customWidth="1"/>
    <col min="6403" max="6403" width="5.19921875" style="214" customWidth="1"/>
    <col min="6404" max="6404" width="7.59765625" style="214" customWidth="1"/>
    <col min="6405" max="6405" width="11.3984375" style="214" customWidth="1"/>
    <col min="6406" max="6406" width="13.69921875" style="214" customWidth="1"/>
    <col min="6407" max="6407" width="13.8984375" style="214" customWidth="1"/>
    <col min="6408" max="6656" width="11.19921875" style="214"/>
    <col min="6657" max="6657" width="11.69921875" style="214" customWidth="1"/>
    <col min="6658" max="6658" width="14.09765625" style="214" customWidth="1"/>
    <col min="6659" max="6659" width="5.19921875" style="214" customWidth="1"/>
    <col min="6660" max="6660" width="7.59765625" style="214" customWidth="1"/>
    <col min="6661" max="6661" width="11.3984375" style="214" customWidth="1"/>
    <col min="6662" max="6662" width="13.69921875" style="214" customWidth="1"/>
    <col min="6663" max="6663" width="13.8984375" style="214" customWidth="1"/>
    <col min="6664" max="6912" width="11.19921875" style="214"/>
    <col min="6913" max="6913" width="11.69921875" style="214" customWidth="1"/>
    <col min="6914" max="6914" width="14.09765625" style="214" customWidth="1"/>
    <col min="6915" max="6915" width="5.19921875" style="214" customWidth="1"/>
    <col min="6916" max="6916" width="7.59765625" style="214" customWidth="1"/>
    <col min="6917" max="6917" width="11.3984375" style="214" customWidth="1"/>
    <col min="6918" max="6918" width="13.69921875" style="214" customWidth="1"/>
    <col min="6919" max="6919" width="13.8984375" style="214" customWidth="1"/>
    <col min="6920" max="7168" width="11.19921875" style="214"/>
    <col min="7169" max="7169" width="11.69921875" style="214" customWidth="1"/>
    <col min="7170" max="7170" width="14.09765625" style="214" customWidth="1"/>
    <col min="7171" max="7171" width="5.19921875" style="214" customWidth="1"/>
    <col min="7172" max="7172" width="7.59765625" style="214" customWidth="1"/>
    <col min="7173" max="7173" width="11.3984375" style="214" customWidth="1"/>
    <col min="7174" max="7174" width="13.69921875" style="214" customWidth="1"/>
    <col min="7175" max="7175" width="13.8984375" style="214" customWidth="1"/>
    <col min="7176" max="7424" width="11.19921875" style="214"/>
    <col min="7425" max="7425" width="11.69921875" style="214" customWidth="1"/>
    <col min="7426" max="7426" width="14.09765625" style="214" customWidth="1"/>
    <col min="7427" max="7427" width="5.19921875" style="214" customWidth="1"/>
    <col min="7428" max="7428" width="7.59765625" style="214" customWidth="1"/>
    <col min="7429" max="7429" width="11.3984375" style="214" customWidth="1"/>
    <col min="7430" max="7430" width="13.69921875" style="214" customWidth="1"/>
    <col min="7431" max="7431" width="13.8984375" style="214" customWidth="1"/>
    <col min="7432" max="7680" width="11.19921875" style="214"/>
    <col min="7681" max="7681" width="11.69921875" style="214" customWidth="1"/>
    <col min="7682" max="7682" width="14.09765625" style="214" customWidth="1"/>
    <col min="7683" max="7683" width="5.19921875" style="214" customWidth="1"/>
    <col min="7684" max="7684" width="7.59765625" style="214" customWidth="1"/>
    <col min="7685" max="7685" width="11.3984375" style="214" customWidth="1"/>
    <col min="7686" max="7686" width="13.69921875" style="214" customWidth="1"/>
    <col min="7687" max="7687" width="13.8984375" style="214" customWidth="1"/>
    <col min="7688" max="7936" width="11.19921875" style="214"/>
    <col min="7937" max="7937" width="11.69921875" style="214" customWidth="1"/>
    <col min="7938" max="7938" width="14.09765625" style="214" customWidth="1"/>
    <col min="7939" max="7939" width="5.19921875" style="214" customWidth="1"/>
    <col min="7940" max="7940" width="7.59765625" style="214" customWidth="1"/>
    <col min="7941" max="7941" width="11.3984375" style="214" customWidth="1"/>
    <col min="7942" max="7942" width="13.69921875" style="214" customWidth="1"/>
    <col min="7943" max="7943" width="13.8984375" style="214" customWidth="1"/>
    <col min="7944" max="8192" width="11.19921875" style="214"/>
    <col min="8193" max="8193" width="11.69921875" style="214" customWidth="1"/>
    <col min="8194" max="8194" width="14.09765625" style="214" customWidth="1"/>
    <col min="8195" max="8195" width="5.19921875" style="214" customWidth="1"/>
    <col min="8196" max="8196" width="7.59765625" style="214" customWidth="1"/>
    <col min="8197" max="8197" width="11.3984375" style="214" customWidth="1"/>
    <col min="8198" max="8198" width="13.69921875" style="214" customWidth="1"/>
    <col min="8199" max="8199" width="13.8984375" style="214" customWidth="1"/>
    <col min="8200" max="8448" width="11.19921875" style="214"/>
    <col min="8449" max="8449" width="11.69921875" style="214" customWidth="1"/>
    <col min="8450" max="8450" width="14.09765625" style="214" customWidth="1"/>
    <col min="8451" max="8451" width="5.19921875" style="214" customWidth="1"/>
    <col min="8452" max="8452" width="7.59765625" style="214" customWidth="1"/>
    <col min="8453" max="8453" width="11.3984375" style="214" customWidth="1"/>
    <col min="8454" max="8454" width="13.69921875" style="214" customWidth="1"/>
    <col min="8455" max="8455" width="13.8984375" style="214" customWidth="1"/>
    <col min="8456" max="8704" width="11.19921875" style="214"/>
    <col min="8705" max="8705" width="11.69921875" style="214" customWidth="1"/>
    <col min="8706" max="8706" width="14.09765625" style="214" customWidth="1"/>
    <col min="8707" max="8707" width="5.19921875" style="214" customWidth="1"/>
    <col min="8708" max="8708" width="7.59765625" style="214" customWidth="1"/>
    <col min="8709" max="8709" width="11.3984375" style="214" customWidth="1"/>
    <col min="8710" max="8710" width="13.69921875" style="214" customWidth="1"/>
    <col min="8711" max="8711" width="13.8984375" style="214" customWidth="1"/>
    <col min="8712" max="8960" width="11.19921875" style="214"/>
    <col min="8961" max="8961" width="11.69921875" style="214" customWidth="1"/>
    <col min="8962" max="8962" width="14.09765625" style="214" customWidth="1"/>
    <col min="8963" max="8963" width="5.19921875" style="214" customWidth="1"/>
    <col min="8964" max="8964" width="7.59765625" style="214" customWidth="1"/>
    <col min="8965" max="8965" width="11.3984375" style="214" customWidth="1"/>
    <col min="8966" max="8966" width="13.69921875" style="214" customWidth="1"/>
    <col min="8967" max="8967" width="13.8984375" style="214" customWidth="1"/>
    <col min="8968" max="9216" width="11.19921875" style="214"/>
    <col min="9217" max="9217" width="11.69921875" style="214" customWidth="1"/>
    <col min="9218" max="9218" width="14.09765625" style="214" customWidth="1"/>
    <col min="9219" max="9219" width="5.19921875" style="214" customWidth="1"/>
    <col min="9220" max="9220" width="7.59765625" style="214" customWidth="1"/>
    <col min="9221" max="9221" width="11.3984375" style="214" customWidth="1"/>
    <col min="9222" max="9222" width="13.69921875" style="214" customWidth="1"/>
    <col min="9223" max="9223" width="13.8984375" style="214" customWidth="1"/>
    <col min="9224" max="9472" width="11.19921875" style="214"/>
    <col min="9473" max="9473" width="11.69921875" style="214" customWidth="1"/>
    <col min="9474" max="9474" width="14.09765625" style="214" customWidth="1"/>
    <col min="9475" max="9475" width="5.19921875" style="214" customWidth="1"/>
    <col min="9476" max="9476" width="7.59765625" style="214" customWidth="1"/>
    <col min="9477" max="9477" width="11.3984375" style="214" customWidth="1"/>
    <col min="9478" max="9478" width="13.69921875" style="214" customWidth="1"/>
    <col min="9479" max="9479" width="13.8984375" style="214" customWidth="1"/>
    <col min="9480" max="9728" width="11.19921875" style="214"/>
    <col min="9729" max="9729" width="11.69921875" style="214" customWidth="1"/>
    <col min="9730" max="9730" width="14.09765625" style="214" customWidth="1"/>
    <col min="9731" max="9731" width="5.19921875" style="214" customWidth="1"/>
    <col min="9732" max="9732" width="7.59765625" style="214" customWidth="1"/>
    <col min="9733" max="9733" width="11.3984375" style="214" customWidth="1"/>
    <col min="9734" max="9734" width="13.69921875" style="214" customWidth="1"/>
    <col min="9735" max="9735" width="13.8984375" style="214" customWidth="1"/>
    <col min="9736" max="9984" width="11.19921875" style="214"/>
    <col min="9985" max="9985" width="11.69921875" style="214" customWidth="1"/>
    <col min="9986" max="9986" width="14.09765625" style="214" customWidth="1"/>
    <col min="9987" max="9987" width="5.19921875" style="214" customWidth="1"/>
    <col min="9988" max="9988" width="7.59765625" style="214" customWidth="1"/>
    <col min="9989" max="9989" width="11.3984375" style="214" customWidth="1"/>
    <col min="9990" max="9990" width="13.69921875" style="214" customWidth="1"/>
    <col min="9991" max="9991" width="13.8984375" style="214" customWidth="1"/>
    <col min="9992" max="10240" width="11.19921875" style="214"/>
    <col min="10241" max="10241" width="11.69921875" style="214" customWidth="1"/>
    <col min="10242" max="10242" width="14.09765625" style="214" customWidth="1"/>
    <col min="10243" max="10243" width="5.19921875" style="214" customWidth="1"/>
    <col min="10244" max="10244" width="7.59765625" style="214" customWidth="1"/>
    <col min="10245" max="10245" width="11.3984375" style="214" customWidth="1"/>
    <col min="10246" max="10246" width="13.69921875" style="214" customWidth="1"/>
    <col min="10247" max="10247" width="13.8984375" style="214" customWidth="1"/>
    <col min="10248" max="10496" width="11.19921875" style="214"/>
    <col min="10497" max="10497" width="11.69921875" style="214" customWidth="1"/>
    <col min="10498" max="10498" width="14.09765625" style="214" customWidth="1"/>
    <col min="10499" max="10499" width="5.19921875" style="214" customWidth="1"/>
    <col min="10500" max="10500" width="7.59765625" style="214" customWidth="1"/>
    <col min="10501" max="10501" width="11.3984375" style="214" customWidth="1"/>
    <col min="10502" max="10502" width="13.69921875" style="214" customWidth="1"/>
    <col min="10503" max="10503" width="13.8984375" style="214" customWidth="1"/>
    <col min="10504" max="10752" width="11.19921875" style="214"/>
    <col min="10753" max="10753" width="11.69921875" style="214" customWidth="1"/>
    <col min="10754" max="10754" width="14.09765625" style="214" customWidth="1"/>
    <col min="10755" max="10755" width="5.19921875" style="214" customWidth="1"/>
    <col min="10756" max="10756" width="7.59765625" style="214" customWidth="1"/>
    <col min="10757" max="10757" width="11.3984375" style="214" customWidth="1"/>
    <col min="10758" max="10758" width="13.69921875" style="214" customWidth="1"/>
    <col min="10759" max="10759" width="13.8984375" style="214" customWidth="1"/>
    <col min="10760" max="11008" width="11.19921875" style="214"/>
    <col min="11009" max="11009" width="11.69921875" style="214" customWidth="1"/>
    <col min="11010" max="11010" width="14.09765625" style="214" customWidth="1"/>
    <col min="11011" max="11011" width="5.19921875" style="214" customWidth="1"/>
    <col min="11012" max="11012" width="7.59765625" style="214" customWidth="1"/>
    <col min="11013" max="11013" width="11.3984375" style="214" customWidth="1"/>
    <col min="11014" max="11014" width="13.69921875" style="214" customWidth="1"/>
    <col min="11015" max="11015" width="13.8984375" style="214" customWidth="1"/>
    <col min="11016" max="11264" width="11.19921875" style="214"/>
    <col min="11265" max="11265" width="11.69921875" style="214" customWidth="1"/>
    <col min="11266" max="11266" width="14.09765625" style="214" customWidth="1"/>
    <col min="11267" max="11267" width="5.19921875" style="214" customWidth="1"/>
    <col min="11268" max="11268" width="7.59765625" style="214" customWidth="1"/>
    <col min="11269" max="11269" width="11.3984375" style="214" customWidth="1"/>
    <col min="11270" max="11270" width="13.69921875" style="214" customWidth="1"/>
    <col min="11271" max="11271" width="13.8984375" style="214" customWidth="1"/>
    <col min="11272" max="11520" width="11.19921875" style="214"/>
    <col min="11521" max="11521" width="11.69921875" style="214" customWidth="1"/>
    <col min="11522" max="11522" width="14.09765625" style="214" customWidth="1"/>
    <col min="11523" max="11523" width="5.19921875" style="214" customWidth="1"/>
    <col min="11524" max="11524" width="7.59765625" style="214" customWidth="1"/>
    <col min="11525" max="11525" width="11.3984375" style="214" customWidth="1"/>
    <col min="11526" max="11526" width="13.69921875" style="214" customWidth="1"/>
    <col min="11527" max="11527" width="13.8984375" style="214" customWidth="1"/>
    <col min="11528" max="11776" width="11.19921875" style="214"/>
    <col min="11777" max="11777" width="11.69921875" style="214" customWidth="1"/>
    <col min="11778" max="11778" width="14.09765625" style="214" customWidth="1"/>
    <col min="11779" max="11779" width="5.19921875" style="214" customWidth="1"/>
    <col min="11780" max="11780" width="7.59765625" style="214" customWidth="1"/>
    <col min="11781" max="11781" width="11.3984375" style="214" customWidth="1"/>
    <col min="11782" max="11782" width="13.69921875" style="214" customWidth="1"/>
    <col min="11783" max="11783" width="13.8984375" style="214" customWidth="1"/>
    <col min="11784" max="12032" width="11.19921875" style="214"/>
    <col min="12033" max="12033" width="11.69921875" style="214" customWidth="1"/>
    <col min="12034" max="12034" width="14.09765625" style="214" customWidth="1"/>
    <col min="12035" max="12035" width="5.19921875" style="214" customWidth="1"/>
    <col min="12036" max="12036" width="7.59765625" style="214" customWidth="1"/>
    <col min="12037" max="12037" width="11.3984375" style="214" customWidth="1"/>
    <col min="12038" max="12038" width="13.69921875" style="214" customWidth="1"/>
    <col min="12039" max="12039" width="13.8984375" style="214" customWidth="1"/>
    <col min="12040" max="12288" width="11.19921875" style="214"/>
    <col min="12289" max="12289" width="11.69921875" style="214" customWidth="1"/>
    <col min="12290" max="12290" width="14.09765625" style="214" customWidth="1"/>
    <col min="12291" max="12291" width="5.19921875" style="214" customWidth="1"/>
    <col min="12292" max="12292" width="7.59765625" style="214" customWidth="1"/>
    <col min="12293" max="12293" width="11.3984375" style="214" customWidth="1"/>
    <col min="12294" max="12294" width="13.69921875" style="214" customWidth="1"/>
    <col min="12295" max="12295" width="13.8984375" style="214" customWidth="1"/>
    <col min="12296" max="12544" width="11.19921875" style="214"/>
    <col min="12545" max="12545" width="11.69921875" style="214" customWidth="1"/>
    <col min="12546" max="12546" width="14.09765625" style="214" customWidth="1"/>
    <col min="12547" max="12547" width="5.19921875" style="214" customWidth="1"/>
    <col min="12548" max="12548" width="7.59765625" style="214" customWidth="1"/>
    <col min="12549" max="12549" width="11.3984375" style="214" customWidth="1"/>
    <col min="12550" max="12550" width="13.69921875" style="214" customWidth="1"/>
    <col min="12551" max="12551" width="13.8984375" style="214" customWidth="1"/>
    <col min="12552" max="12800" width="11.19921875" style="214"/>
    <col min="12801" max="12801" width="11.69921875" style="214" customWidth="1"/>
    <col min="12802" max="12802" width="14.09765625" style="214" customWidth="1"/>
    <col min="12803" max="12803" width="5.19921875" style="214" customWidth="1"/>
    <col min="12804" max="12804" width="7.59765625" style="214" customWidth="1"/>
    <col min="12805" max="12805" width="11.3984375" style="214" customWidth="1"/>
    <col min="12806" max="12806" width="13.69921875" style="214" customWidth="1"/>
    <col min="12807" max="12807" width="13.8984375" style="214" customWidth="1"/>
    <col min="12808" max="13056" width="11.19921875" style="214"/>
    <col min="13057" max="13057" width="11.69921875" style="214" customWidth="1"/>
    <col min="13058" max="13058" width="14.09765625" style="214" customWidth="1"/>
    <col min="13059" max="13059" width="5.19921875" style="214" customWidth="1"/>
    <col min="13060" max="13060" width="7.59765625" style="214" customWidth="1"/>
    <col min="13061" max="13061" width="11.3984375" style="214" customWidth="1"/>
    <col min="13062" max="13062" width="13.69921875" style="214" customWidth="1"/>
    <col min="13063" max="13063" width="13.8984375" style="214" customWidth="1"/>
    <col min="13064" max="13312" width="11.19921875" style="214"/>
    <col min="13313" max="13313" width="11.69921875" style="214" customWidth="1"/>
    <col min="13314" max="13314" width="14.09765625" style="214" customWidth="1"/>
    <col min="13315" max="13315" width="5.19921875" style="214" customWidth="1"/>
    <col min="13316" max="13316" width="7.59765625" style="214" customWidth="1"/>
    <col min="13317" max="13317" width="11.3984375" style="214" customWidth="1"/>
    <col min="13318" max="13318" width="13.69921875" style="214" customWidth="1"/>
    <col min="13319" max="13319" width="13.8984375" style="214" customWidth="1"/>
    <col min="13320" max="13568" width="11.19921875" style="214"/>
    <col min="13569" max="13569" width="11.69921875" style="214" customWidth="1"/>
    <col min="13570" max="13570" width="14.09765625" style="214" customWidth="1"/>
    <col min="13571" max="13571" width="5.19921875" style="214" customWidth="1"/>
    <col min="13572" max="13572" width="7.59765625" style="214" customWidth="1"/>
    <col min="13573" max="13573" width="11.3984375" style="214" customWidth="1"/>
    <col min="13574" max="13574" width="13.69921875" style="214" customWidth="1"/>
    <col min="13575" max="13575" width="13.8984375" style="214" customWidth="1"/>
    <col min="13576" max="13824" width="11.19921875" style="214"/>
    <col min="13825" max="13825" width="11.69921875" style="214" customWidth="1"/>
    <col min="13826" max="13826" width="14.09765625" style="214" customWidth="1"/>
    <col min="13827" max="13827" width="5.19921875" style="214" customWidth="1"/>
    <col min="13828" max="13828" width="7.59765625" style="214" customWidth="1"/>
    <col min="13829" max="13829" width="11.3984375" style="214" customWidth="1"/>
    <col min="13830" max="13830" width="13.69921875" style="214" customWidth="1"/>
    <col min="13831" max="13831" width="13.8984375" style="214" customWidth="1"/>
    <col min="13832" max="14080" width="11.19921875" style="214"/>
    <col min="14081" max="14081" width="11.69921875" style="214" customWidth="1"/>
    <col min="14082" max="14082" width="14.09765625" style="214" customWidth="1"/>
    <col min="14083" max="14083" width="5.19921875" style="214" customWidth="1"/>
    <col min="14084" max="14084" width="7.59765625" style="214" customWidth="1"/>
    <col min="14085" max="14085" width="11.3984375" style="214" customWidth="1"/>
    <col min="14086" max="14086" width="13.69921875" style="214" customWidth="1"/>
    <col min="14087" max="14087" width="13.8984375" style="214" customWidth="1"/>
    <col min="14088" max="14336" width="11.19921875" style="214"/>
    <col min="14337" max="14337" width="11.69921875" style="214" customWidth="1"/>
    <col min="14338" max="14338" width="14.09765625" style="214" customWidth="1"/>
    <col min="14339" max="14339" width="5.19921875" style="214" customWidth="1"/>
    <col min="14340" max="14340" width="7.59765625" style="214" customWidth="1"/>
    <col min="14341" max="14341" width="11.3984375" style="214" customWidth="1"/>
    <col min="14342" max="14342" width="13.69921875" style="214" customWidth="1"/>
    <col min="14343" max="14343" width="13.8984375" style="214" customWidth="1"/>
    <col min="14344" max="14592" width="11.19921875" style="214"/>
    <col min="14593" max="14593" width="11.69921875" style="214" customWidth="1"/>
    <col min="14594" max="14594" width="14.09765625" style="214" customWidth="1"/>
    <col min="14595" max="14595" width="5.19921875" style="214" customWidth="1"/>
    <col min="14596" max="14596" width="7.59765625" style="214" customWidth="1"/>
    <col min="14597" max="14597" width="11.3984375" style="214" customWidth="1"/>
    <col min="14598" max="14598" width="13.69921875" style="214" customWidth="1"/>
    <col min="14599" max="14599" width="13.8984375" style="214" customWidth="1"/>
    <col min="14600" max="14848" width="11.19921875" style="214"/>
    <col min="14849" max="14849" width="11.69921875" style="214" customWidth="1"/>
    <col min="14850" max="14850" width="14.09765625" style="214" customWidth="1"/>
    <col min="14851" max="14851" width="5.19921875" style="214" customWidth="1"/>
    <col min="14852" max="14852" width="7.59765625" style="214" customWidth="1"/>
    <col min="14853" max="14853" width="11.3984375" style="214" customWidth="1"/>
    <col min="14854" max="14854" width="13.69921875" style="214" customWidth="1"/>
    <col min="14855" max="14855" width="13.8984375" style="214" customWidth="1"/>
    <col min="14856" max="15104" width="11.19921875" style="214"/>
    <col min="15105" max="15105" width="11.69921875" style="214" customWidth="1"/>
    <col min="15106" max="15106" width="14.09765625" style="214" customWidth="1"/>
    <col min="15107" max="15107" width="5.19921875" style="214" customWidth="1"/>
    <col min="15108" max="15108" width="7.59765625" style="214" customWidth="1"/>
    <col min="15109" max="15109" width="11.3984375" style="214" customWidth="1"/>
    <col min="15110" max="15110" width="13.69921875" style="214" customWidth="1"/>
    <col min="15111" max="15111" width="13.8984375" style="214" customWidth="1"/>
    <col min="15112" max="15360" width="11.19921875" style="214"/>
    <col min="15361" max="15361" width="11.69921875" style="214" customWidth="1"/>
    <col min="15362" max="15362" width="14.09765625" style="214" customWidth="1"/>
    <col min="15363" max="15363" width="5.19921875" style="214" customWidth="1"/>
    <col min="15364" max="15364" width="7.59765625" style="214" customWidth="1"/>
    <col min="15365" max="15365" width="11.3984375" style="214" customWidth="1"/>
    <col min="15366" max="15366" width="13.69921875" style="214" customWidth="1"/>
    <col min="15367" max="15367" width="13.8984375" style="214" customWidth="1"/>
    <col min="15368" max="15616" width="11.19921875" style="214"/>
    <col min="15617" max="15617" width="11.69921875" style="214" customWidth="1"/>
    <col min="15618" max="15618" width="14.09765625" style="214" customWidth="1"/>
    <col min="15619" max="15619" width="5.19921875" style="214" customWidth="1"/>
    <col min="15620" max="15620" width="7.59765625" style="214" customWidth="1"/>
    <col min="15621" max="15621" width="11.3984375" style="214" customWidth="1"/>
    <col min="15622" max="15622" width="13.69921875" style="214" customWidth="1"/>
    <col min="15623" max="15623" width="13.8984375" style="214" customWidth="1"/>
    <col min="15624" max="15872" width="11.19921875" style="214"/>
    <col min="15873" max="15873" width="11.69921875" style="214" customWidth="1"/>
    <col min="15874" max="15874" width="14.09765625" style="214" customWidth="1"/>
    <col min="15875" max="15875" width="5.19921875" style="214" customWidth="1"/>
    <col min="15876" max="15876" width="7.59765625" style="214" customWidth="1"/>
    <col min="15877" max="15877" width="11.3984375" style="214" customWidth="1"/>
    <col min="15878" max="15878" width="13.69921875" style="214" customWidth="1"/>
    <col min="15879" max="15879" width="13.8984375" style="214" customWidth="1"/>
    <col min="15880" max="16128" width="11.19921875" style="214"/>
    <col min="16129" max="16129" width="11.69921875" style="214" customWidth="1"/>
    <col min="16130" max="16130" width="14.09765625" style="214" customWidth="1"/>
    <col min="16131" max="16131" width="5.19921875" style="214" customWidth="1"/>
    <col min="16132" max="16132" width="7.59765625" style="214" customWidth="1"/>
    <col min="16133" max="16133" width="11.3984375" style="214" customWidth="1"/>
    <col min="16134" max="16134" width="13.69921875" style="214" customWidth="1"/>
    <col min="16135" max="16135" width="13.8984375" style="214" customWidth="1"/>
    <col min="16136" max="16384" width="11.19921875" style="214"/>
  </cols>
  <sheetData>
    <row r="1" spans="1:15" ht="20.100000000000001" customHeight="1" x14ac:dyDescent="0.4">
      <c r="D1" s="389" t="s">
        <v>75</v>
      </c>
      <c r="E1" s="389"/>
      <c r="F1" s="389"/>
      <c r="G1" s="389"/>
      <c r="H1" s="389"/>
      <c r="I1" s="389"/>
      <c r="J1" s="389"/>
      <c r="K1" s="389"/>
    </row>
    <row r="2" spans="1:15" ht="20.100000000000001" customHeight="1" x14ac:dyDescent="0.25"/>
    <row r="3" spans="1:15" ht="19.5" customHeight="1" x14ac:dyDescent="0.25">
      <c r="A3" s="261" t="s">
        <v>76</v>
      </c>
      <c r="B3" s="390"/>
      <c r="C3" s="391"/>
      <c r="E3" s="261" t="s">
        <v>78</v>
      </c>
      <c r="F3" s="215"/>
      <c r="H3" s="261" t="s">
        <v>79</v>
      </c>
      <c r="I3" s="215"/>
      <c r="K3" s="261" t="s">
        <v>77</v>
      </c>
      <c r="L3" s="261"/>
      <c r="M3" s="390"/>
      <c r="N3" s="391"/>
      <c r="O3" s="262"/>
    </row>
    <row r="4" spans="1:15" ht="20.25" customHeight="1" thickBot="1" x14ac:dyDescent="0.35">
      <c r="H4" s="262"/>
      <c r="I4" s="262"/>
      <c r="J4" s="216"/>
      <c r="K4" s="217"/>
    </row>
    <row r="5" spans="1:15" ht="19.5" customHeight="1" thickBot="1" x14ac:dyDescent="0.3">
      <c r="C5" s="392" t="s">
        <v>237</v>
      </c>
      <c r="D5" s="420"/>
      <c r="E5" s="421"/>
      <c r="F5" s="395">
        <v>200</v>
      </c>
      <c r="G5" s="396"/>
      <c r="H5" s="263"/>
      <c r="I5" s="264" t="s">
        <v>80</v>
      </c>
      <c r="J5" s="397"/>
      <c r="K5" s="398"/>
    </row>
    <row r="6" spans="1:15" ht="20.100000000000001" customHeight="1" x14ac:dyDescent="0.25">
      <c r="A6" s="218"/>
      <c r="B6" s="218"/>
      <c r="C6" s="218"/>
      <c r="D6" s="218"/>
    </row>
    <row r="7" spans="1:15" ht="20.100000000000001" customHeight="1" x14ac:dyDescent="0.25">
      <c r="E7" s="219"/>
      <c r="F7" s="220"/>
      <c r="G7" s="220"/>
      <c r="J7" s="220"/>
      <c r="K7" s="220"/>
      <c r="L7" s="220"/>
      <c r="M7" s="219"/>
      <c r="N7" s="220"/>
    </row>
    <row r="8" spans="1:15" ht="20.100000000000001" customHeight="1" thickBot="1" x14ac:dyDescent="0.35">
      <c r="C8" s="400" t="s">
        <v>84</v>
      </c>
      <c r="D8" s="401"/>
      <c r="E8" s="402"/>
      <c r="F8" s="403" t="s">
        <v>85</v>
      </c>
      <c r="G8" s="404"/>
      <c r="H8" s="405"/>
      <c r="I8" s="406" t="s">
        <v>222</v>
      </c>
      <c r="J8" s="407"/>
      <c r="K8" s="408"/>
      <c r="L8" s="265"/>
      <c r="M8" s="266"/>
      <c r="N8" s="266"/>
    </row>
    <row r="9" spans="1:15" ht="20.100000000000001" customHeight="1" thickBot="1" x14ac:dyDescent="0.35">
      <c r="C9" s="221" t="s">
        <v>81</v>
      </c>
      <c r="D9" s="222" t="s">
        <v>82</v>
      </c>
      <c r="E9" s="223" t="s">
        <v>223</v>
      </c>
      <c r="F9" s="224" t="s">
        <v>81</v>
      </c>
      <c r="G9" s="222" t="s">
        <v>82</v>
      </c>
      <c r="H9" s="225" t="s">
        <v>223</v>
      </c>
      <c r="I9" s="221" t="s">
        <v>81</v>
      </c>
      <c r="J9" s="222" t="s">
        <v>82</v>
      </c>
      <c r="K9" s="223" t="s">
        <v>223</v>
      </c>
      <c r="L9" s="226"/>
      <c r="M9" s="227"/>
      <c r="N9" s="227"/>
    </row>
    <row r="10" spans="1:15" ht="20.100000000000001" customHeight="1" x14ac:dyDescent="0.3">
      <c r="A10" s="409" t="s">
        <v>83</v>
      </c>
      <c r="B10" s="410"/>
      <c r="C10" s="228">
        <v>5</v>
      </c>
      <c r="D10" s="229">
        <v>78</v>
      </c>
      <c r="E10" s="284">
        <f>C10*D10/100</f>
        <v>3.9</v>
      </c>
      <c r="F10" s="230">
        <v>70</v>
      </c>
      <c r="G10" s="229">
        <v>84</v>
      </c>
      <c r="H10" s="285">
        <f t="shared" ref="H10:H15" si="0">F10*G10/100</f>
        <v>58.8</v>
      </c>
      <c r="I10" s="232"/>
      <c r="J10" s="233"/>
      <c r="K10" s="231">
        <f t="shared" ref="K10:K15" si="1">I10*J10/100</f>
        <v>0</v>
      </c>
      <c r="L10" s="241"/>
      <c r="M10" s="234"/>
      <c r="N10" s="234"/>
    </row>
    <row r="11" spans="1:15" ht="20.100000000000001" customHeight="1" x14ac:dyDescent="0.3">
      <c r="A11" s="409" t="s">
        <v>86</v>
      </c>
      <c r="B11" s="410"/>
      <c r="C11" s="235"/>
      <c r="D11" s="236"/>
      <c r="E11" s="285">
        <f t="shared" ref="E11:E15" si="2">C11*D11/100</f>
        <v>0</v>
      </c>
      <c r="F11" s="237"/>
      <c r="G11" s="236"/>
      <c r="H11" s="285">
        <f t="shared" si="0"/>
        <v>0</v>
      </c>
      <c r="I11" s="238"/>
      <c r="J11" s="239"/>
      <c r="K11" s="231">
        <f t="shared" si="1"/>
        <v>0</v>
      </c>
      <c r="L11" s="241"/>
      <c r="M11" s="234"/>
      <c r="N11" s="234"/>
    </row>
    <row r="12" spans="1:15" ht="20.100000000000001" customHeight="1" x14ac:dyDescent="0.3">
      <c r="A12" s="409" t="s">
        <v>87</v>
      </c>
      <c r="B12" s="410"/>
      <c r="C12" s="235"/>
      <c r="D12" s="236"/>
      <c r="E12" s="285">
        <f t="shared" si="2"/>
        <v>0</v>
      </c>
      <c r="F12" s="237"/>
      <c r="G12" s="240"/>
      <c r="H12" s="285">
        <f t="shared" si="0"/>
        <v>0</v>
      </c>
      <c r="I12" s="235"/>
      <c r="J12" s="236"/>
      <c r="K12" s="231">
        <f t="shared" si="1"/>
        <v>0</v>
      </c>
      <c r="L12" s="241"/>
      <c r="M12" s="234"/>
      <c r="N12" s="234"/>
    </row>
    <row r="13" spans="1:15" ht="20.100000000000001" customHeight="1" x14ac:dyDescent="0.3">
      <c r="A13" s="409" t="s">
        <v>88</v>
      </c>
      <c r="B13" s="410"/>
      <c r="C13" s="235"/>
      <c r="D13" s="236"/>
      <c r="E13" s="285">
        <f t="shared" si="2"/>
        <v>0</v>
      </c>
      <c r="F13" s="237"/>
      <c r="G13" s="236"/>
      <c r="H13" s="285">
        <f t="shared" si="0"/>
        <v>0</v>
      </c>
      <c r="I13" s="235"/>
      <c r="J13" s="236"/>
      <c r="K13" s="231">
        <f t="shared" si="1"/>
        <v>0</v>
      </c>
      <c r="L13" s="241"/>
      <c r="M13" s="242"/>
      <c r="N13" s="234"/>
    </row>
    <row r="14" spans="1:15" ht="20.100000000000001" customHeight="1" x14ac:dyDescent="0.3">
      <c r="A14" s="409" t="s">
        <v>224</v>
      </c>
      <c r="B14" s="410"/>
      <c r="C14" s="235"/>
      <c r="D14" s="236"/>
      <c r="E14" s="285">
        <f t="shared" si="2"/>
        <v>0</v>
      </c>
      <c r="F14" s="237"/>
      <c r="G14" s="236"/>
      <c r="H14" s="285">
        <f t="shared" si="0"/>
        <v>0</v>
      </c>
      <c r="I14" s="238"/>
      <c r="J14" s="239"/>
      <c r="K14" s="231">
        <f t="shared" si="1"/>
        <v>0</v>
      </c>
      <c r="L14" s="241"/>
      <c r="M14" s="234"/>
      <c r="N14" s="234"/>
    </row>
    <row r="15" spans="1:15" ht="20.100000000000001" customHeight="1" x14ac:dyDescent="0.3">
      <c r="A15" s="409" t="s">
        <v>225</v>
      </c>
      <c r="B15" s="410"/>
      <c r="C15" s="243"/>
      <c r="D15" s="244"/>
      <c r="E15" s="286">
        <f t="shared" si="2"/>
        <v>0</v>
      </c>
      <c r="F15" s="246"/>
      <c r="G15" s="244"/>
      <c r="H15" s="286">
        <f t="shared" si="0"/>
        <v>0</v>
      </c>
      <c r="I15" s="247"/>
      <c r="J15" s="248"/>
      <c r="K15" s="245">
        <f t="shared" si="1"/>
        <v>0</v>
      </c>
      <c r="L15" s="241"/>
      <c r="M15" s="234"/>
      <c r="N15" s="234"/>
    </row>
    <row r="16" spans="1:15" ht="20.100000000000001" customHeight="1" x14ac:dyDescent="0.25">
      <c r="C16" s="250"/>
      <c r="D16" s="250"/>
      <c r="E16" s="287">
        <f>SUM(E10:E15)</f>
        <v>3.9</v>
      </c>
      <c r="F16" s="267"/>
      <c r="G16" s="267"/>
      <c r="H16" s="288"/>
      <c r="I16" s="268"/>
      <c r="J16" s="268"/>
      <c r="K16" s="269">
        <f>SUM(K10:K15)</f>
        <v>0</v>
      </c>
      <c r="L16" s="270">
        <f>K16+E16</f>
        <v>3.9</v>
      </c>
      <c r="M16" s="411" t="s">
        <v>226</v>
      </c>
      <c r="N16" s="411"/>
    </row>
    <row r="17" spans="1:14" ht="20.100000000000001" customHeight="1" x14ac:dyDescent="0.3">
      <c r="A17" s="217"/>
      <c r="B17" s="250"/>
      <c r="C17" s="250"/>
      <c r="D17" s="249"/>
      <c r="E17" s="271"/>
      <c r="F17" s="272"/>
      <c r="G17" s="272"/>
      <c r="H17" s="289">
        <f>SUM(H10:H15)</f>
        <v>58.8</v>
      </c>
      <c r="I17" s="273"/>
      <c r="J17" s="272"/>
      <c r="K17" s="274"/>
      <c r="L17" s="251">
        <f>H17</f>
        <v>58.8</v>
      </c>
      <c r="M17" s="399" t="s">
        <v>85</v>
      </c>
      <c r="N17" s="399"/>
    </row>
    <row r="18" spans="1:14" ht="20.100000000000001" customHeight="1" thickBot="1" x14ac:dyDescent="0.3">
      <c r="B18" s="250"/>
      <c r="C18" s="250"/>
      <c r="D18" s="249"/>
      <c r="E18" s="250"/>
      <c r="F18" s="249"/>
      <c r="G18" s="249"/>
      <c r="J18" s="250"/>
      <c r="K18" s="250"/>
      <c r="L18" s="251">
        <f>SUM(L16:L17)</f>
        <v>62.699999999999996</v>
      </c>
      <c r="M18" s="399" t="s">
        <v>227</v>
      </c>
      <c r="N18" s="399"/>
    </row>
    <row r="19" spans="1:14" ht="20.100000000000001" customHeight="1" thickBot="1" x14ac:dyDescent="0.3">
      <c r="B19" s="250"/>
      <c r="C19" s="250"/>
      <c r="D19" s="412" t="s">
        <v>228</v>
      </c>
      <c r="E19" s="412"/>
      <c r="F19" s="412"/>
      <c r="G19" s="412"/>
      <c r="H19" s="412"/>
      <c r="I19" s="412"/>
      <c r="J19" s="412"/>
      <c r="K19" s="250"/>
      <c r="L19" s="252"/>
      <c r="M19" s="253"/>
      <c r="N19" s="253"/>
    </row>
    <row r="20" spans="1:14" ht="20.100000000000001" customHeight="1" thickBot="1" x14ac:dyDescent="0.3">
      <c r="D20" s="413">
        <f>L18</f>
        <v>62.699999999999996</v>
      </c>
      <c r="E20" s="414"/>
      <c r="F20" s="276" t="s">
        <v>229</v>
      </c>
      <c r="G20" s="414">
        <f>F5</f>
        <v>200</v>
      </c>
      <c r="H20" s="414"/>
      <c r="I20" s="413">
        <f>D20/(G20/100)</f>
        <v>31.349999999999998</v>
      </c>
      <c r="J20" s="413"/>
      <c r="M20" s="254"/>
      <c r="N20" s="254"/>
    </row>
    <row r="21" spans="1:14" ht="20.100000000000001" customHeight="1" thickBot="1" x14ac:dyDescent="0.3">
      <c r="D21" s="416" t="s">
        <v>90</v>
      </c>
      <c r="E21" s="416"/>
      <c r="F21" s="276" t="s">
        <v>230</v>
      </c>
      <c r="G21" s="416" t="s">
        <v>231</v>
      </c>
      <c r="H21" s="416"/>
      <c r="I21" s="416" t="s">
        <v>147</v>
      </c>
      <c r="J21" s="416"/>
      <c r="K21" s="255"/>
      <c r="L21" s="255"/>
    </row>
    <row r="22" spans="1:14" ht="20.100000000000001" customHeight="1" thickBot="1" x14ac:dyDescent="0.3">
      <c r="J22" s="256"/>
      <c r="K22" s="256"/>
      <c r="L22" s="256"/>
    </row>
    <row r="23" spans="1:14" ht="20.100000000000001" customHeight="1" thickBot="1" x14ac:dyDescent="0.3">
      <c r="D23" s="412" t="s">
        <v>91</v>
      </c>
      <c r="E23" s="412"/>
      <c r="F23" s="412"/>
      <c r="G23" s="412"/>
      <c r="H23" s="412"/>
      <c r="I23" s="412"/>
      <c r="J23" s="412"/>
      <c r="K23" s="257"/>
      <c r="L23" s="257"/>
    </row>
    <row r="24" spans="1:14" ht="20.100000000000001" customHeight="1" thickBot="1" x14ac:dyDescent="0.3">
      <c r="D24" s="418">
        <f>L17</f>
        <v>58.8</v>
      </c>
      <c r="E24" s="418"/>
      <c r="F24" s="276" t="s">
        <v>229</v>
      </c>
      <c r="G24" s="418">
        <f>L18</f>
        <v>62.699999999999996</v>
      </c>
      <c r="H24" s="412"/>
      <c r="I24" s="418">
        <f>D24/(G24/100)</f>
        <v>93.779904306220089</v>
      </c>
      <c r="J24" s="418"/>
      <c r="K24" s="258"/>
    </row>
    <row r="25" spans="1:14" ht="20.100000000000001" customHeight="1" thickBot="1" x14ac:dyDescent="0.3">
      <c r="D25" s="416" t="s">
        <v>89</v>
      </c>
      <c r="E25" s="416"/>
      <c r="F25" s="276" t="s">
        <v>229</v>
      </c>
      <c r="G25" s="416" t="s">
        <v>92</v>
      </c>
      <c r="H25" s="416"/>
      <c r="I25" s="416" t="s">
        <v>93</v>
      </c>
      <c r="J25" s="416"/>
    </row>
    <row r="26" spans="1:14" ht="19.5" customHeight="1" x14ac:dyDescent="0.25">
      <c r="E26" s="260"/>
      <c r="F26" s="260"/>
      <c r="G26" s="260"/>
      <c r="H26" s="260"/>
      <c r="I26" s="275"/>
      <c r="J26" s="259"/>
    </row>
    <row r="27" spans="1:14" ht="19.5" customHeight="1" x14ac:dyDescent="0.25">
      <c r="J27" s="259"/>
    </row>
    <row r="28" spans="1:14" ht="19.5" customHeight="1" x14ac:dyDescent="0.25">
      <c r="J28" s="260"/>
    </row>
    <row r="29" spans="1:14" ht="19.5" customHeight="1" x14ac:dyDescent="0.25">
      <c r="N29" s="219"/>
    </row>
    <row r="30" spans="1:14" ht="19.5" customHeight="1" x14ac:dyDescent="0.25"/>
    <row r="31" spans="1:14" ht="26.25" customHeight="1" x14ac:dyDescent="0.25">
      <c r="J31" s="417"/>
    </row>
    <row r="32" spans="1:14" ht="25.5" customHeight="1" x14ac:dyDescent="0.25">
      <c r="J32" s="417"/>
    </row>
    <row r="33" ht="18.600000000000001" customHeight="1" x14ac:dyDescent="0.25"/>
    <row r="34" ht="18.600000000000001" customHeight="1" x14ac:dyDescent="0.25"/>
    <row r="35" ht="18.7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2" customHeight="1" x14ac:dyDescent="0.25"/>
  </sheetData>
  <sheetProtection algorithmName="SHA-512" hashValue="6BsgSiKw64kIqfcslhtuxu2f+XAqAS8MEHu+0H1pVu+1Xn8G1HX8KRHyE9md6jGLYG1p4v56AfutJfcLm/AQ6A==" saltValue="BZyJUF9MBIyU5DkMl4PAWw==" spinCount="100000" sheet="1" objects="1" scenarios="1"/>
  <mergeCells count="33">
    <mergeCell ref="J31:J32"/>
    <mergeCell ref="D23:J23"/>
    <mergeCell ref="D24:E24"/>
    <mergeCell ref="G24:H24"/>
    <mergeCell ref="I24:J24"/>
    <mergeCell ref="D25:E25"/>
    <mergeCell ref="G25:H25"/>
    <mergeCell ref="I25:J25"/>
    <mergeCell ref="D19:J19"/>
    <mergeCell ref="D20:E20"/>
    <mergeCell ref="G20:H20"/>
    <mergeCell ref="I20:J20"/>
    <mergeCell ref="D21:E21"/>
    <mergeCell ref="G21:H21"/>
    <mergeCell ref="I21:J21"/>
    <mergeCell ref="M18:N18"/>
    <mergeCell ref="C8:E8"/>
    <mergeCell ref="F8:H8"/>
    <mergeCell ref="I8:K8"/>
    <mergeCell ref="A10:B10"/>
    <mergeCell ref="A11:B11"/>
    <mergeCell ref="A12:B12"/>
    <mergeCell ref="A13:B13"/>
    <mergeCell ref="A14:B14"/>
    <mergeCell ref="A15:B15"/>
    <mergeCell ref="M16:N16"/>
    <mergeCell ref="M17:N17"/>
    <mergeCell ref="D1:K1"/>
    <mergeCell ref="B3:C3"/>
    <mergeCell ref="M3:N3"/>
    <mergeCell ref="C5:E5"/>
    <mergeCell ref="F5:G5"/>
    <mergeCell ref="J5:K5"/>
  </mergeCells>
  <pageMargins left="0.70866141732283472" right="0.70866141732283472" top="0.78740157480314965" bottom="0.78740157480314965" header="0.31496062992125984" footer="0.31496062992125984"/>
  <pageSetup paperSize="9" scale="83" fitToHeight="0" orientation="landscape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  <pageSetUpPr fitToPage="1"/>
  </sheetPr>
  <dimension ref="A1:P68"/>
  <sheetViews>
    <sheetView zoomScale="75" zoomScaleNormal="75" workbookViewId="0">
      <selection activeCell="N22" sqref="N22"/>
    </sheetView>
  </sheetViews>
  <sheetFormatPr baseColWidth="10" defaultRowHeight="13.8" x14ac:dyDescent="0.25"/>
  <cols>
    <col min="1" max="1" width="3" customWidth="1"/>
    <col min="2" max="2" width="8.296875" customWidth="1"/>
    <col min="3" max="3" width="49.09765625" style="1" customWidth="1"/>
    <col min="4" max="6" width="13.5" style="1" customWidth="1"/>
    <col min="7" max="7" width="3" customWidth="1"/>
    <col min="8" max="8" width="61.3984375" customWidth="1"/>
    <col min="9" max="11" width="13.5" customWidth="1"/>
    <col min="12" max="12" width="5.5" customWidth="1"/>
    <col min="13" max="13" width="3.09765625" customWidth="1"/>
    <col min="14" max="14" width="61.5" customWidth="1"/>
    <col min="15" max="15" width="11.59765625" customWidth="1"/>
  </cols>
  <sheetData>
    <row r="1" spans="1:16" ht="22.2" customHeight="1" x14ac:dyDescent="0.4">
      <c r="A1" s="440" t="s">
        <v>178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</row>
    <row r="2" spans="1:16" ht="13.2" customHeight="1" x14ac:dyDescent="0.25">
      <c r="A2" s="446"/>
      <c r="B2" s="446"/>
      <c r="C2" s="446"/>
      <c r="D2" s="446"/>
      <c r="E2" s="151"/>
      <c r="F2" s="151"/>
    </row>
    <row r="3" spans="1:16" ht="14.4" x14ac:dyDescent="0.3">
      <c r="B3" s="4" t="s">
        <v>32</v>
      </c>
      <c r="D3" s="4"/>
      <c r="E3" s="4"/>
      <c r="F3" s="4"/>
      <c r="H3" s="61" t="s">
        <v>108</v>
      </c>
      <c r="I3" s="57" t="s">
        <v>7</v>
      </c>
      <c r="J3" s="170"/>
      <c r="K3" s="170"/>
    </row>
    <row r="4" spans="1:16" ht="14.4" x14ac:dyDescent="0.3">
      <c r="B4" s="4" t="s">
        <v>33</v>
      </c>
      <c r="D4" s="4"/>
      <c r="E4" s="4"/>
      <c r="F4" s="4"/>
      <c r="H4" s="61" t="s">
        <v>109</v>
      </c>
      <c r="I4" s="58" t="s">
        <v>8</v>
      </c>
      <c r="J4" s="170"/>
      <c r="K4" s="170"/>
      <c r="N4" s="11"/>
    </row>
    <row r="5" spans="1:16" x14ac:dyDescent="0.25">
      <c r="B5" s="4" t="s">
        <v>27</v>
      </c>
      <c r="D5" s="4"/>
      <c r="E5" s="4"/>
      <c r="F5" s="4"/>
      <c r="H5" s="60"/>
      <c r="I5" s="56" t="s">
        <v>106</v>
      </c>
      <c r="J5" s="170"/>
      <c r="K5" s="170"/>
    </row>
    <row r="6" spans="1:16" x14ac:dyDescent="0.25">
      <c r="B6" s="5" t="s">
        <v>28</v>
      </c>
      <c r="D6" s="4"/>
      <c r="E6" s="4"/>
      <c r="F6" s="4"/>
      <c r="H6" s="3" t="s">
        <v>15</v>
      </c>
      <c r="I6" s="59" t="s">
        <v>107</v>
      </c>
      <c r="J6" s="170"/>
      <c r="K6" s="170"/>
    </row>
    <row r="7" spans="1:16" ht="7.05" customHeight="1" x14ac:dyDescent="0.25"/>
    <row r="8" spans="1:16" ht="19.8" customHeight="1" x14ac:dyDescent="0.25">
      <c r="B8" s="45" t="s">
        <v>73</v>
      </c>
      <c r="C8" s="49"/>
      <c r="D8" s="152" t="s">
        <v>175</v>
      </c>
      <c r="E8" s="152" t="s">
        <v>177</v>
      </c>
      <c r="F8" s="152" t="s">
        <v>176</v>
      </c>
      <c r="I8" s="152" t="s">
        <v>175</v>
      </c>
      <c r="J8" s="152" t="s">
        <v>177</v>
      </c>
      <c r="K8" s="152" t="s">
        <v>176</v>
      </c>
    </row>
    <row r="9" spans="1:16" ht="7.05" customHeight="1" thickBot="1" x14ac:dyDescent="0.3"/>
    <row r="10" spans="1:16" ht="14.4" thickTop="1" x14ac:dyDescent="0.25">
      <c r="A10" s="13">
        <v>1</v>
      </c>
      <c r="B10" s="447" t="s">
        <v>36</v>
      </c>
      <c r="C10" s="448"/>
      <c r="D10" s="38">
        <v>60000</v>
      </c>
      <c r="E10" s="153">
        <v>100000</v>
      </c>
      <c r="F10" s="153">
        <v>150000</v>
      </c>
      <c r="G10" s="283">
        <v>44</v>
      </c>
      <c r="H10" s="210" t="s">
        <v>25</v>
      </c>
      <c r="I10" s="278">
        <f>D27</f>
        <v>500</v>
      </c>
      <c r="J10" s="279">
        <f>E27</f>
        <v>500</v>
      </c>
      <c r="K10" s="280">
        <f>F27</f>
        <v>900</v>
      </c>
    </row>
    <row r="11" spans="1:16" x14ac:dyDescent="0.25">
      <c r="A11" s="14">
        <v>2</v>
      </c>
      <c r="B11" s="426" t="s">
        <v>12</v>
      </c>
      <c r="C11" s="427"/>
      <c r="D11" s="39">
        <v>20</v>
      </c>
      <c r="E11" s="154">
        <v>20</v>
      </c>
      <c r="F11" s="154">
        <v>20</v>
      </c>
      <c r="G11" s="206">
        <v>45</v>
      </c>
      <c r="H11" s="207" t="s">
        <v>16</v>
      </c>
      <c r="I11" s="208">
        <f>(D25+D26)/1.15/100*D21</f>
        <v>40.800000000000004</v>
      </c>
      <c r="J11" s="209">
        <f>(E25+E26)/100*E22</f>
        <v>34.154999999999994</v>
      </c>
      <c r="K11" s="209">
        <f>(F25+F26)/100*F22</f>
        <v>81.5</v>
      </c>
    </row>
    <row r="12" spans="1:16" x14ac:dyDescent="0.25">
      <c r="A12" s="14">
        <v>3</v>
      </c>
      <c r="B12" s="426" t="s">
        <v>29</v>
      </c>
      <c r="C12" s="427"/>
      <c r="D12" s="40">
        <v>10000</v>
      </c>
      <c r="E12" s="155">
        <v>20000</v>
      </c>
      <c r="F12" s="155">
        <v>120000</v>
      </c>
      <c r="G12" s="31">
        <v>46</v>
      </c>
      <c r="H12" s="9" t="s">
        <v>41</v>
      </c>
      <c r="I12" s="87">
        <f>I11*D23/100</f>
        <v>25.704000000000001</v>
      </c>
      <c r="J12" s="163">
        <f>J11*E23/100</f>
        <v>29.714849999999998</v>
      </c>
      <c r="K12" s="163">
        <f>K11*F23/100</f>
        <v>76.61</v>
      </c>
    </row>
    <row r="13" spans="1:16" ht="14.4" thickBot="1" x14ac:dyDescent="0.3">
      <c r="A13" s="15">
        <v>4</v>
      </c>
      <c r="B13" s="443" t="s">
        <v>12</v>
      </c>
      <c r="C13" s="444"/>
      <c r="D13" s="41">
        <v>20</v>
      </c>
      <c r="E13" s="156">
        <v>20</v>
      </c>
      <c r="F13" s="156">
        <v>20</v>
      </c>
      <c r="G13" s="31">
        <v>47</v>
      </c>
      <c r="H13" s="9" t="s">
        <v>42</v>
      </c>
      <c r="I13" s="87">
        <f>I11-I12</f>
        <v>15.096000000000004</v>
      </c>
      <c r="J13" s="203"/>
      <c r="K13" s="203"/>
    </row>
    <row r="14" spans="1:16" ht="15" thickTop="1" thickBot="1" x14ac:dyDescent="0.3">
      <c r="A14" s="2"/>
      <c r="B14" s="2"/>
      <c r="C14" s="18"/>
      <c r="D14" s="18"/>
      <c r="E14" s="18"/>
      <c r="F14" s="18"/>
      <c r="G14" s="14">
        <v>48</v>
      </c>
      <c r="H14" s="8" t="s">
        <v>181</v>
      </c>
      <c r="I14" s="202"/>
      <c r="J14" s="281">
        <f>J11-J12</f>
        <v>4.4401499999999956</v>
      </c>
      <c r="K14" s="282">
        <f>K11-K12</f>
        <v>4.8900000000000006</v>
      </c>
      <c r="M14" s="50"/>
      <c r="P14" s="7"/>
    </row>
    <row r="15" spans="1:16" ht="14.4" thickTop="1" x14ac:dyDescent="0.25">
      <c r="A15" s="13">
        <v>5</v>
      </c>
      <c r="B15" s="447" t="s">
        <v>6</v>
      </c>
      <c r="C15" s="448"/>
      <c r="D15" s="42">
        <v>840</v>
      </c>
      <c r="E15" s="171">
        <v>399</v>
      </c>
      <c r="F15" s="171">
        <v>2000</v>
      </c>
      <c r="G15" s="31">
        <v>49</v>
      </c>
      <c r="H15" s="9" t="s">
        <v>98</v>
      </c>
      <c r="I15" s="88">
        <f>D32*D20*D25/100/I11</f>
        <v>6.5127450980392156</v>
      </c>
      <c r="J15" s="204" t="str">
        <f>E32</f>
        <v>7,30 €</v>
      </c>
      <c r="K15" s="204">
        <f>F32</f>
        <v>13.03</v>
      </c>
    </row>
    <row r="16" spans="1:16" x14ac:dyDescent="0.25">
      <c r="A16" s="14">
        <v>6</v>
      </c>
      <c r="B16" s="426" t="s">
        <v>74</v>
      </c>
      <c r="C16" s="427"/>
      <c r="D16" s="39">
        <v>150</v>
      </c>
      <c r="E16" s="154">
        <v>150</v>
      </c>
      <c r="F16" s="154">
        <v>500</v>
      </c>
      <c r="G16" s="31">
        <v>50</v>
      </c>
      <c r="H16" s="9" t="s">
        <v>14</v>
      </c>
      <c r="I16" s="87">
        <f>I12/(D24/100)</f>
        <v>64.259999999999991</v>
      </c>
      <c r="J16" s="163">
        <f>J12/(E24/100)</f>
        <v>74.287124999999989</v>
      </c>
      <c r="K16" s="163">
        <f>K12/(F24/100)</f>
        <v>191.52499999999998</v>
      </c>
    </row>
    <row r="17" spans="1:16" x14ac:dyDescent="0.25">
      <c r="A17" s="14">
        <v>7</v>
      </c>
      <c r="B17" s="426" t="s">
        <v>1</v>
      </c>
      <c r="C17" s="427"/>
      <c r="D17" s="39">
        <v>125</v>
      </c>
      <c r="E17" s="154">
        <v>125</v>
      </c>
      <c r="F17" s="154">
        <v>300</v>
      </c>
      <c r="G17" s="31">
        <v>51</v>
      </c>
      <c r="H17" s="9" t="s">
        <v>263</v>
      </c>
      <c r="I17" s="89">
        <f>TRUNC(I16/D39,0)</f>
        <v>128</v>
      </c>
      <c r="J17" s="164">
        <f>TRUNC(J16/E39,0)</f>
        <v>148</v>
      </c>
      <c r="K17" s="164">
        <f>TRUNC(K16/F39,0)</f>
        <v>383</v>
      </c>
    </row>
    <row r="18" spans="1:16" ht="14.4" thickBot="1" x14ac:dyDescent="0.3">
      <c r="A18" s="14">
        <v>8</v>
      </c>
      <c r="B18" s="426" t="s">
        <v>3</v>
      </c>
      <c r="C18" s="427"/>
      <c r="D18" s="39">
        <v>4</v>
      </c>
      <c r="E18" s="154">
        <v>4</v>
      </c>
      <c r="F18" s="154">
        <v>3</v>
      </c>
      <c r="G18" s="36">
        <v>52</v>
      </c>
      <c r="H18" s="37" t="s">
        <v>59</v>
      </c>
      <c r="I18" s="90">
        <f>I10/D17</f>
        <v>4</v>
      </c>
      <c r="J18" s="165">
        <f>J10/E17</f>
        <v>4</v>
      </c>
      <c r="K18" s="165">
        <f>K10/F17</f>
        <v>3</v>
      </c>
      <c r="M18" s="24"/>
      <c r="N18" s="24"/>
      <c r="O18" s="24"/>
      <c r="P18" s="24"/>
    </row>
    <row r="19" spans="1:16" ht="15" thickTop="1" thickBot="1" x14ac:dyDescent="0.3">
      <c r="A19" s="14">
        <v>9</v>
      </c>
      <c r="B19" s="426" t="s">
        <v>4</v>
      </c>
      <c r="C19" s="427"/>
      <c r="D19" s="43">
        <v>2.5</v>
      </c>
      <c r="E19" s="154">
        <v>2.5</v>
      </c>
      <c r="F19" s="154">
        <v>2.5</v>
      </c>
      <c r="M19" s="23"/>
      <c r="N19" s="28"/>
      <c r="O19" s="69"/>
      <c r="P19" s="24"/>
    </row>
    <row r="20" spans="1:16" ht="14.4" thickTop="1" x14ac:dyDescent="0.25">
      <c r="A20" s="14">
        <v>10</v>
      </c>
      <c r="B20" s="426" t="s">
        <v>94</v>
      </c>
      <c r="C20" s="427"/>
      <c r="D20" s="94">
        <v>26</v>
      </c>
      <c r="E20" s="302"/>
      <c r="F20" s="302"/>
      <c r="G20" s="16">
        <v>53</v>
      </c>
      <c r="H20" s="20" t="s">
        <v>51</v>
      </c>
      <c r="I20" s="51" t="s">
        <v>101</v>
      </c>
      <c r="J20" s="166" t="s">
        <v>101</v>
      </c>
      <c r="K20" s="166" t="s">
        <v>101</v>
      </c>
      <c r="M20" s="23"/>
      <c r="N20" s="32"/>
      <c r="O20" s="70"/>
      <c r="P20" s="24"/>
    </row>
    <row r="21" spans="1:16" x14ac:dyDescent="0.25">
      <c r="A21" s="14">
        <v>11</v>
      </c>
      <c r="B21" s="426" t="s">
        <v>180</v>
      </c>
      <c r="C21" s="427"/>
      <c r="D21" s="94">
        <v>40.799999999999997</v>
      </c>
      <c r="E21" s="303"/>
      <c r="F21" s="303"/>
      <c r="G21" s="17">
        <v>54</v>
      </c>
      <c r="H21" s="52" t="s">
        <v>43</v>
      </c>
      <c r="I21" s="54">
        <f>((D25*D28/100)+(D26*D29/100))/I12</f>
        <v>2.8011204481792715</v>
      </c>
      <c r="J21" s="167">
        <f>((E25*E28/100)+(E26*E29/100))/J12</f>
        <v>2.4230309087880304</v>
      </c>
      <c r="K21" s="167">
        <f>((F25*F28/100)+(F26*F29/100))/K12</f>
        <v>2.6106252447461169</v>
      </c>
      <c r="M21" s="23"/>
      <c r="N21" s="32"/>
      <c r="O21" s="70"/>
      <c r="P21" s="24"/>
    </row>
    <row r="22" spans="1:16" x14ac:dyDescent="0.25">
      <c r="A22" s="14">
        <v>12</v>
      </c>
      <c r="B22" s="445" t="s">
        <v>179</v>
      </c>
      <c r="C22" s="445"/>
      <c r="D22" s="304"/>
      <c r="E22" s="154">
        <v>29.7</v>
      </c>
      <c r="F22" s="277">
        <v>32.6</v>
      </c>
      <c r="G22" s="17">
        <v>55</v>
      </c>
      <c r="H22" s="8" t="s">
        <v>105</v>
      </c>
      <c r="I22" s="91">
        <f>(((D25+D26)*D30/100)+((D25+D26)*D31/100))/I12</f>
        <v>0.4697712418300653</v>
      </c>
      <c r="J22" s="168">
        <f>(((E25+E26)*E30/100)+((E25+E26)*E31/100))/J12</f>
        <v>0.40636247532799258</v>
      </c>
      <c r="K22" s="168">
        <f>(((F25+F26)*F30/100)+((F25+F26)*F31/100))/K12</f>
        <v>0.34264456337292781</v>
      </c>
      <c r="M22" s="23"/>
      <c r="N22" s="32"/>
      <c r="O22" s="70"/>
      <c r="P22" s="24"/>
    </row>
    <row r="23" spans="1:16" ht="14.4" thickBot="1" x14ac:dyDescent="0.3">
      <c r="A23" s="47">
        <v>12</v>
      </c>
      <c r="B23" s="441" t="s">
        <v>44</v>
      </c>
      <c r="C23" s="442"/>
      <c r="D23" s="48">
        <v>63</v>
      </c>
      <c r="E23" s="173">
        <v>87</v>
      </c>
      <c r="F23" s="173">
        <v>94</v>
      </c>
      <c r="G23" s="17">
        <v>56</v>
      </c>
      <c r="H23" s="52" t="s">
        <v>152</v>
      </c>
      <c r="I23" s="54">
        <f>D33*I11/I12</f>
        <v>1.5873015873015874</v>
      </c>
      <c r="J23" s="167">
        <f>E33*J11/J12</f>
        <v>0.57471264367816088</v>
      </c>
      <c r="K23" s="167">
        <f>F33*K11/K12</f>
        <v>0.53191489361702127</v>
      </c>
      <c r="M23" s="23"/>
      <c r="N23" s="32"/>
      <c r="O23" s="70"/>
      <c r="P23" s="24"/>
    </row>
    <row r="24" spans="1:16" ht="14.4" thickBot="1" x14ac:dyDescent="0.3">
      <c r="A24" s="178">
        <v>13</v>
      </c>
      <c r="B24" s="197" t="s">
        <v>11</v>
      </c>
      <c r="C24" s="198"/>
      <c r="D24" s="296">
        <v>40</v>
      </c>
      <c r="E24" s="297">
        <v>40</v>
      </c>
      <c r="F24" s="297">
        <v>40</v>
      </c>
      <c r="G24" s="201">
        <v>57</v>
      </c>
      <c r="H24" s="52" t="s">
        <v>153</v>
      </c>
      <c r="I24" s="54">
        <f>D34*I11/I12</f>
        <v>1.2698412698412702</v>
      </c>
      <c r="J24" s="167">
        <f>E34*J11/J12</f>
        <v>0.45977011494252873</v>
      </c>
      <c r="K24" s="167">
        <f>F34*K11/K12</f>
        <v>0.42553191489361702</v>
      </c>
      <c r="M24" s="23"/>
      <c r="N24" s="32"/>
      <c r="O24" s="70"/>
      <c r="P24" s="24"/>
    </row>
    <row r="25" spans="1:16" x14ac:dyDescent="0.25">
      <c r="A25" s="85">
        <v>15</v>
      </c>
      <c r="B25" s="174" t="s">
        <v>95</v>
      </c>
      <c r="C25" s="175"/>
      <c r="D25" s="176">
        <v>100</v>
      </c>
      <c r="E25" s="177">
        <v>100</v>
      </c>
      <c r="F25" s="177">
        <v>0</v>
      </c>
      <c r="G25" s="17">
        <v>58</v>
      </c>
      <c r="H25" s="52" t="s">
        <v>154</v>
      </c>
      <c r="I25" s="54">
        <f>I18/D18*D35/I12</f>
        <v>0.11671335200746966</v>
      </c>
      <c r="J25" s="167">
        <f>J18/E18*E35/J12</f>
        <v>0.10095962119950126</v>
      </c>
      <c r="K25" s="167">
        <f>K18/F18*F35/K12</f>
        <v>5.2212504894922337E-2</v>
      </c>
      <c r="M25" s="23"/>
      <c r="N25" s="86"/>
      <c r="O25" s="70"/>
      <c r="P25" s="24"/>
    </row>
    <row r="26" spans="1:16" x14ac:dyDescent="0.25">
      <c r="A26" s="17">
        <v>16</v>
      </c>
      <c r="B26" s="199" t="s">
        <v>262</v>
      </c>
      <c r="C26" s="200"/>
      <c r="D26" s="92">
        <v>15</v>
      </c>
      <c r="E26" s="157">
        <v>15</v>
      </c>
      <c r="F26" s="157">
        <v>250</v>
      </c>
      <c r="G26" s="17">
        <v>59</v>
      </c>
      <c r="H26" s="84" t="s">
        <v>18</v>
      </c>
      <c r="I26" s="54">
        <f>I18*D36/I12</f>
        <v>1.2449424214130096</v>
      </c>
      <c r="J26" s="167">
        <f>J18*E36/J12</f>
        <v>1.0769026261280135</v>
      </c>
      <c r="K26" s="167">
        <f>K18*F36/K12</f>
        <v>0.469912544054301</v>
      </c>
      <c r="M26" s="23"/>
      <c r="N26" s="32"/>
      <c r="O26" s="27"/>
      <c r="P26" s="24"/>
    </row>
    <row r="27" spans="1:16" x14ac:dyDescent="0.25">
      <c r="A27" s="85">
        <v>17</v>
      </c>
      <c r="B27" s="432" t="s">
        <v>25</v>
      </c>
      <c r="C27" s="433"/>
      <c r="D27" s="93">
        <v>500</v>
      </c>
      <c r="E27" s="158">
        <v>500</v>
      </c>
      <c r="F27" s="158">
        <v>900</v>
      </c>
      <c r="G27" s="17">
        <v>60</v>
      </c>
      <c r="H27" s="52" t="s">
        <v>19</v>
      </c>
      <c r="I27" s="54">
        <f>(D25+D26)/100*D37/I12</f>
        <v>0.35792094615624026</v>
      </c>
      <c r="J27" s="167">
        <f>(E25+E26)/100*E37/J12</f>
        <v>0.30960950501180384</v>
      </c>
      <c r="K27" s="167">
        <f>(F25+F26)/100*F37/K12</f>
        <v>0.26106252447461165</v>
      </c>
      <c r="M27" s="23"/>
      <c r="N27" s="32"/>
      <c r="O27" s="70"/>
      <c r="P27" s="24"/>
    </row>
    <row r="28" spans="1:16" x14ac:dyDescent="0.25">
      <c r="A28" s="17">
        <v>18</v>
      </c>
      <c r="B28" s="426" t="s">
        <v>148</v>
      </c>
      <c r="C28" s="427"/>
      <c r="D28" s="185">
        <v>60</v>
      </c>
      <c r="E28" s="192">
        <v>60</v>
      </c>
      <c r="F28" s="192">
        <v>60</v>
      </c>
      <c r="G28" s="17">
        <v>61</v>
      </c>
      <c r="H28" s="52" t="s">
        <v>99</v>
      </c>
      <c r="I28" s="54">
        <f>(D32*D20*D25/100)/I11</f>
        <v>6.5127450980392156</v>
      </c>
      <c r="J28" s="211">
        <f>J15/10*10</f>
        <v>7.3</v>
      </c>
      <c r="K28" s="211">
        <f>K15</f>
        <v>13.03</v>
      </c>
      <c r="M28" s="23"/>
      <c r="N28" s="32"/>
      <c r="O28" s="70"/>
      <c r="P28" s="24"/>
    </row>
    <row r="29" spans="1:16" x14ac:dyDescent="0.25">
      <c r="A29" s="17">
        <v>19</v>
      </c>
      <c r="B29" s="426" t="s">
        <v>149</v>
      </c>
      <c r="C29" s="427"/>
      <c r="D29" s="185">
        <v>80</v>
      </c>
      <c r="E29" s="192">
        <v>80</v>
      </c>
      <c r="F29" s="192">
        <v>80</v>
      </c>
      <c r="G29" s="17">
        <v>62</v>
      </c>
      <c r="H29" s="52" t="s">
        <v>21</v>
      </c>
      <c r="I29" s="54">
        <f>D44*D38/I12</f>
        <v>2.9178338001867412</v>
      </c>
      <c r="J29" s="167">
        <f>E44*E38/J12</f>
        <v>2.5239905299875316</v>
      </c>
      <c r="K29" s="167">
        <f>F44*F38/K12</f>
        <v>0.97898446677979378</v>
      </c>
      <c r="M29" s="23"/>
      <c r="N29" s="26"/>
      <c r="O29" s="28"/>
      <c r="P29" s="24"/>
    </row>
    <row r="30" spans="1:16" x14ac:dyDescent="0.25">
      <c r="A30" s="46">
        <v>20</v>
      </c>
      <c r="B30" s="432" t="s">
        <v>150</v>
      </c>
      <c r="C30" s="433"/>
      <c r="D30" s="186">
        <v>8</v>
      </c>
      <c r="E30" s="192">
        <v>8</v>
      </c>
      <c r="F30" s="192">
        <v>8</v>
      </c>
      <c r="G30" s="17">
        <v>63</v>
      </c>
      <c r="H30" s="52" t="s">
        <v>22</v>
      </c>
      <c r="I30" s="54">
        <f>I18*D19*D38/I12</f>
        <v>9.7261126672891383</v>
      </c>
      <c r="J30" s="167">
        <f>J18*E19*E38/J12</f>
        <v>8.4133017666251053</v>
      </c>
      <c r="K30" s="167">
        <f>K18*F19*F38/K12</f>
        <v>2.4474611669494846</v>
      </c>
      <c r="M30" s="23"/>
      <c r="N30" s="32"/>
      <c r="O30" s="70"/>
      <c r="P30" s="24"/>
    </row>
    <row r="31" spans="1:16" ht="14.4" thickBot="1" x14ac:dyDescent="0.3">
      <c r="A31" s="19">
        <v>21</v>
      </c>
      <c r="B31" s="428" t="s">
        <v>151</v>
      </c>
      <c r="C31" s="429"/>
      <c r="D31" s="187">
        <v>2.5</v>
      </c>
      <c r="E31" s="193">
        <v>2.5</v>
      </c>
      <c r="F31" s="193">
        <v>2.5</v>
      </c>
      <c r="G31" s="17">
        <v>64</v>
      </c>
      <c r="H31" s="10" t="s">
        <v>52</v>
      </c>
      <c r="I31" s="55">
        <f>SUM(I21:I30)</f>
        <v>27.004302832244008</v>
      </c>
      <c r="J31" s="169">
        <f>SUM(J21:J30)</f>
        <v>23.588640191688668</v>
      </c>
      <c r="K31" s="169">
        <f>SUM(K21:K30)</f>
        <v>21.150349823782793</v>
      </c>
      <c r="M31" s="23"/>
      <c r="N31" s="32"/>
      <c r="O31" s="70"/>
      <c r="P31" s="24"/>
    </row>
    <row r="32" spans="1:16" ht="14.4" thickTop="1" x14ac:dyDescent="0.25">
      <c r="A32" s="16">
        <v>22</v>
      </c>
      <c r="B32" s="62" t="s">
        <v>100</v>
      </c>
      <c r="C32" s="63"/>
      <c r="D32" s="188">
        <v>10.220000000000001</v>
      </c>
      <c r="E32" s="184" t="str">
        <f>IF(E15&gt;400,"13,03 €","7,30 €")</f>
        <v>7,30 €</v>
      </c>
      <c r="F32" s="194">
        <v>13.03</v>
      </c>
      <c r="G32" s="17">
        <v>65</v>
      </c>
      <c r="H32" s="52" t="s">
        <v>53</v>
      </c>
      <c r="I32" s="54">
        <f>((D10/D11)/(D15+D16)+(D12/D13)/(D15+D16)+(D10*2/100)/(D15+D16)+(D12*2/100)/(D15+D16))</f>
        <v>4.9494949494949498</v>
      </c>
      <c r="J32" s="167">
        <f>((E10/E11)/(E15+E16)+(E12/E13)/(E15+E16)+(E10*2/100)/(E15+E16)+(E12*2/100)/(E15+E16))</f>
        <v>15.300546448087433</v>
      </c>
      <c r="K32" s="167">
        <f>((F10/F11)/(F15+F16)+(F12/F13)/(F15+F16)+(F10*2/100)/(F15+F16)+(F12*2/100)/(F15+F16))</f>
        <v>7.5600000000000005</v>
      </c>
      <c r="M32" s="23"/>
      <c r="N32" s="32"/>
      <c r="O32" s="70"/>
      <c r="P32" s="24"/>
    </row>
    <row r="33" spans="1:16" x14ac:dyDescent="0.25">
      <c r="A33" s="17">
        <v>23</v>
      </c>
      <c r="B33" s="426" t="s">
        <v>104</v>
      </c>
      <c r="C33" s="427"/>
      <c r="D33" s="189">
        <v>1</v>
      </c>
      <c r="E33" s="195">
        <v>0.5</v>
      </c>
      <c r="F33" s="195">
        <v>0.5</v>
      </c>
      <c r="G33" s="17">
        <v>66</v>
      </c>
      <c r="H33" s="10" t="s">
        <v>54</v>
      </c>
      <c r="I33" s="55">
        <f>SUM(I31:I32)</f>
        <v>31.953797781738956</v>
      </c>
      <c r="J33" s="169">
        <f>SUM(J31:J32)</f>
        <v>38.889186639776099</v>
      </c>
      <c r="K33" s="169">
        <f>SUM(K31:K32)</f>
        <v>28.710349823782792</v>
      </c>
      <c r="M33" s="23"/>
      <c r="N33" s="32"/>
      <c r="O33" s="70"/>
      <c r="P33" s="24"/>
    </row>
    <row r="34" spans="1:16" ht="14.4" thickBot="1" x14ac:dyDescent="0.3">
      <c r="A34" s="17">
        <v>24</v>
      </c>
      <c r="B34" s="426" t="s">
        <v>56</v>
      </c>
      <c r="C34" s="427"/>
      <c r="D34" s="189">
        <v>0.8</v>
      </c>
      <c r="E34" s="195">
        <v>0.4</v>
      </c>
      <c r="F34" s="195">
        <v>0.4</v>
      </c>
      <c r="G34" s="46">
        <v>67</v>
      </c>
      <c r="H34" s="179" t="s">
        <v>57</v>
      </c>
      <c r="I34" s="180">
        <f>-I13*D43/I12</f>
        <v>-7.6525396825396843</v>
      </c>
      <c r="J34" s="212"/>
      <c r="K34" s="212"/>
      <c r="M34" s="23"/>
      <c r="N34" s="32"/>
      <c r="O34" s="70"/>
      <c r="P34" s="24"/>
    </row>
    <row r="35" spans="1:16" ht="15" thickTop="1" thickBot="1" x14ac:dyDescent="0.3">
      <c r="A35" s="17">
        <v>25</v>
      </c>
      <c r="B35" s="199" t="s">
        <v>17</v>
      </c>
      <c r="C35" s="200"/>
      <c r="D35" s="189">
        <v>3</v>
      </c>
      <c r="E35" s="195">
        <v>3</v>
      </c>
      <c r="F35" s="195">
        <v>4</v>
      </c>
      <c r="G35" s="205">
        <v>68</v>
      </c>
      <c r="H35" s="181" t="s">
        <v>102</v>
      </c>
      <c r="I35" s="182">
        <f>SUM(I33:I34)</f>
        <v>24.301258099199273</v>
      </c>
      <c r="J35" s="183">
        <f>SUM(J33:J34)</f>
        <v>38.889186639776099</v>
      </c>
      <c r="K35" s="183">
        <f>SUM(K33:K34)</f>
        <v>28.710349823782792</v>
      </c>
      <c r="M35" s="23"/>
      <c r="N35" s="26"/>
      <c r="O35" s="28"/>
      <c r="P35" s="24"/>
    </row>
    <row r="36" spans="1:16" ht="14.4" thickTop="1" x14ac:dyDescent="0.25">
      <c r="A36" s="17">
        <v>26</v>
      </c>
      <c r="B36" s="426" t="s">
        <v>97</v>
      </c>
      <c r="C36" s="427"/>
      <c r="D36" s="189">
        <v>8</v>
      </c>
      <c r="E36" s="195">
        <v>8</v>
      </c>
      <c r="F36" s="195">
        <v>12</v>
      </c>
      <c r="M36" s="23"/>
      <c r="N36" s="32"/>
      <c r="O36" s="70"/>
      <c r="P36" s="24"/>
    </row>
    <row r="37" spans="1:16" ht="14.4" thickBot="1" x14ac:dyDescent="0.3">
      <c r="A37" s="17">
        <v>27</v>
      </c>
      <c r="B37" s="426" t="s">
        <v>155</v>
      </c>
      <c r="C37" s="427"/>
      <c r="D37" s="189">
        <v>8</v>
      </c>
      <c r="E37" s="195">
        <v>8</v>
      </c>
      <c r="F37" s="195">
        <v>8</v>
      </c>
      <c r="M37" s="23"/>
      <c r="N37" s="26"/>
      <c r="O37" s="28"/>
      <c r="P37" s="24"/>
    </row>
    <row r="38" spans="1:16" ht="15" thickTop="1" thickBot="1" x14ac:dyDescent="0.3">
      <c r="A38" s="46">
        <v>28</v>
      </c>
      <c r="B38" s="434" t="s">
        <v>35</v>
      </c>
      <c r="C38" s="435"/>
      <c r="D38" s="190">
        <v>25</v>
      </c>
      <c r="E38" s="196">
        <v>25</v>
      </c>
      <c r="F38" s="196">
        <v>25</v>
      </c>
      <c r="G38" s="16">
        <v>69</v>
      </c>
      <c r="H38" s="20" t="s">
        <v>170</v>
      </c>
      <c r="I38" s="64">
        <f>D39</f>
        <v>0.5</v>
      </c>
      <c r="J38" s="64">
        <f>E39</f>
        <v>0.5</v>
      </c>
      <c r="K38" s="64">
        <f>F39</f>
        <v>0.5</v>
      </c>
      <c r="M38" s="24"/>
      <c r="N38" s="24"/>
      <c r="O38" s="24"/>
      <c r="P38" s="24"/>
    </row>
    <row r="39" spans="1:16" ht="14.4" thickTop="1" x14ac:dyDescent="0.25">
      <c r="A39" s="16">
        <v>29</v>
      </c>
      <c r="B39" s="62" t="s">
        <v>10</v>
      </c>
      <c r="C39" s="63"/>
      <c r="D39" s="53">
        <v>0.5</v>
      </c>
      <c r="E39" s="172">
        <v>0.5</v>
      </c>
      <c r="F39" s="172">
        <v>0.5</v>
      </c>
      <c r="G39" s="46">
        <v>70</v>
      </c>
      <c r="H39" s="118" t="s">
        <v>103</v>
      </c>
      <c r="I39" s="91">
        <f>I35*D24/100*D39</f>
        <v>4.8602516198398549</v>
      </c>
      <c r="J39" s="91">
        <f>J35*E24/100*E39</f>
        <v>7.7778373279552193</v>
      </c>
      <c r="K39" s="91">
        <f>K35*F24/100*F39</f>
        <v>5.7420699647565581</v>
      </c>
      <c r="M39" s="23"/>
      <c r="N39" s="23"/>
      <c r="O39" s="71"/>
      <c r="P39" s="24"/>
    </row>
    <row r="40" spans="1:16" x14ac:dyDescent="0.25">
      <c r="A40" s="17">
        <v>30</v>
      </c>
      <c r="B40" s="199" t="s">
        <v>37</v>
      </c>
      <c r="C40" s="200"/>
      <c r="D40" s="189">
        <v>0.8</v>
      </c>
      <c r="E40" s="195">
        <v>0.8</v>
      </c>
      <c r="F40" s="195">
        <v>0.8</v>
      </c>
      <c r="G40" s="85">
        <v>71</v>
      </c>
      <c r="H40" s="314" t="s">
        <v>244</v>
      </c>
      <c r="I40" s="315">
        <f>D45*D39</f>
        <v>0.06</v>
      </c>
      <c r="J40" s="315">
        <f>E45*E39</f>
        <v>0.06</v>
      </c>
      <c r="K40" s="315">
        <f>F45*F39</f>
        <v>0.06</v>
      </c>
      <c r="M40" s="23"/>
      <c r="N40" s="29"/>
      <c r="O40" s="28"/>
      <c r="P40" s="24"/>
    </row>
    <row r="41" spans="1:16" x14ac:dyDescent="0.25">
      <c r="A41" s="17">
        <v>31</v>
      </c>
      <c r="B41" s="199" t="s">
        <v>38</v>
      </c>
      <c r="C41" s="200"/>
      <c r="D41" s="189">
        <v>0.2</v>
      </c>
      <c r="E41" s="195">
        <v>0.2</v>
      </c>
      <c r="F41" s="195">
        <v>0.2</v>
      </c>
      <c r="G41" s="17">
        <v>72</v>
      </c>
      <c r="H41" s="299" t="s">
        <v>20</v>
      </c>
      <c r="I41" s="54">
        <f>D40+D41+D42</f>
        <v>1.2</v>
      </c>
      <c r="J41" s="54">
        <f>E40+E41+E42</f>
        <v>1.2</v>
      </c>
      <c r="K41" s="54">
        <f>F40+F41+F42</f>
        <v>1.2</v>
      </c>
      <c r="M41" s="23"/>
      <c r="N41" s="32"/>
      <c r="O41" s="70"/>
      <c r="P41" s="24"/>
    </row>
    <row r="42" spans="1:16" x14ac:dyDescent="0.25">
      <c r="A42" s="17">
        <v>32</v>
      </c>
      <c r="B42" s="199" t="s">
        <v>39</v>
      </c>
      <c r="C42" s="200"/>
      <c r="D42" s="189">
        <v>0.2</v>
      </c>
      <c r="E42" s="195">
        <v>0.2</v>
      </c>
      <c r="F42" s="195">
        <v>0.2</v>
      </c>
      <c r="G42" s="17">
        <v>73</v>
      </c>
      <c r="H42" s="299" t="s">
        <v>245</v>
      </c>
      <c r="I42" s="54">
        <f>D46*D38/I17</f>
        <v>0.390625</v>
      </c>
      <c r="J42" s="54">
        <f>E46*E38/J17</f>
        <v>0.33783783783783783</v>
      </c>
      <c r="K42" s="54">
        <f>F46*F38/K17</f>
        <v>0.13054830287206268</v>
      </c>
      <c r="M42" s="23"/>
      <c r="N42" s="24"/>
      <c r="O42" s="71"/>
      <c r="P42" s="24"/>
    </row>
    <row r="43" spans="1:16" ht="14.4" thickBot="1" x14ac:dyDescent="0.3">
      <c r="A43" s="19">
        <v>33</v>
      </c>
      <c r="B43" s="438" t="s">
        <v>40</v>
      </c>
      <c r="C43" s="439"/>
      <c r="D43" s="191">
        <v>13.03</v>
      </c>
      <c r="E43" s="305"/>
      <c r="F43" s="305"/>
      <c r="G43" s="201">
        <v>74</v>
      </c>
      <c r="H43" s="299" t="s">
        <v>24</v>
      </c>
      <c r="I43" s="54">
        <f>D38/60*D47</f>
        <v>1.6666666666666667</v>
      </c>
      <c r="J43" s="54">
        <f>E38/60*E47</f>
        <v>1.6666666666666667</v>
      </c>
      <c r="K43" s="54">
        <f>F38/60*F47</f>
        <v>1.6666666666666667</v>
      </c>
      <c r="M43" s="23"/>
      <c r="N43" s="32"/>
      <c r="O43" s="70"/>
      <c r="P43" s="24"/>
    </row>
    <row r="44" spans="1:16" ht="15" thickTop="1" thickBot="1" x14ac:dyDescent="0.3">
      <c r="A44" s="22">
        <v>34</v>
      </c>
      <c r="B44" s="430" t="s">
        <v>96</v>
      </c>
      <c r="C44" s="431"/>
      <c r="D44" s="44">
        <v>3</v>
      </c>
      <c r="E44" s="159">
        <v>3</v>
      </c>
      <c r="F44" s="159">
        <v>3</v>
      </c>
      <c r="G44" s="65">
        <v>75</v>
      </c>
      <c r="H44" s="299" t="s">
        <v>23</v>
      </c>
      <c r="I44" s="54">
        <f>D38/60*D48</f>
        <v>4.166666666666667</v>
      </c>
      <c r="J44" s="54">
        <f>E38/60*E48</f>
        <v>4.166666666666667</v>
      </c>
      <c r="K44" s="54">
        <f>F38/60*F48</f>
        <v>4.166666666666667</v>
      </c>
      <c r="M44" s="23"/>
      <c r="N44" s="26"/>
      <c r="O44" s="28"/>
      <c r="P44" s="24"/>
    </row>
    <row r="45" spans="1:16" ht="15" customHeight="1" thickTop="1" thickBot="1" x14ac:dyDescent="0.3">
      <c r="A45" s="306">
        <v>35</v>
      </c>
      <c r="B45" s="436" t="s">
        <v>238</v>
      </c>
      <c r="C45" s="437"/>
      <c r="D45" s="378">
        <v>0.12</v>
      </c>
      <c r="E45" s="378">
        <v>0.12</v>
      </c>
      <c r="F45" s="378">
        <v>0.12</v>
      </c>
      <c r="G45" s="316">
        <v>76</v>
      </c>
      <c r="H45" s="21" t="s">
        <v>34</v>
      </c>
      <c r="I45" s="68">
        <f>SUM(I39:I44)</f>
        <v>12.344209953173188</v>
      </c>
      <c r="J45" s="317">
        <f>SUM(J39:J44)</f>
        <v>15.209008499126391</v>
      </c>
      <c r="K45" s="68">
        <f>SUM(K39:K44)</f>
        <v>12.965951600961954</v>
      </c>
      <c r="M45" s="23"/>
      <c r="N45" s="72"/>
      <c r="O45" s="70"/>
      <c r="P45" s="24"/>
    </row>
    <row r="46" spans="1:16" ht="14.4" thickTop="1" x14ac:dyDescent="0.25">
      <c r="A46" s="307">
        <v>36</v>
      </c>
      <c r="B46" s="308" t="s">
        <v>239</v>
      </c>
      <c r="C46" s="309"/>
      <c r="D46" s="160">
        <v>2</v>
      </c>
      <c r="E46" s="160">
        <v>2</v>
      </c>
      <c r="F46" s="160">
        <v>2</v>
      </c>
      <c r="G46" s="318">
        <v>77</v>
      </c>
      <c r="H46" s="298" t="s">
        <v>257</v>
      </c>
      <c r="I46" s="319">
        <f>I45*D49</f>
        <v>1.8516314929759781</v>
      </c>
      <c r="J46" s="320">
        <f>J45*E49</f>
        <v>2.2813512748689586</v>
      </c>
      <c r="K46" s="319">
        <f>K45*F49</f>
        <v>1.944892740144293</v>
      </c>
      <c r="M46" s="23"/>
      <c r="N46" s="26"/>
      <c r="O46" s="28"/>
      <c r="P46" s="24"/>
    </row>
    <row r="47" spans="1:16" x14ac:dyDescent="0.25">
      <c r="A47" s="307">
        <v>37</v>
      </c>
      <c r="B47" s="422" t="s">
        <v>26</v>
      </c>
      <c r="C47" s="423"/>
      <c r="D47" s="310">
        <v>4</v>
      </c>
      <c r="E47" s="160">
        <v>4</v>
      </c>
      <c r="F47" s="311">
        <v>4</v>
      </c>
      <c r="G47" s="201">
        <v>78</v>
      </c>
      <c r="H47" s="12" t="s">
        <v>258</v>
      </c>
      <c r="I47" s="66">
        <f>I45*D50</f>
        <v>1.2344209953173189</v>
      </c>
      <c r="J47" s="321">
        <f>J45*E50</f>
        <v>1.5209008499126391</v>
      </c>
      <c r="K47" s="322">
        <f>K45*F50</f>
        <v>1.2965951600961956</v>
      </c>
      <c r="M47" s="24"/>
      <c r="N47" s="24"/>
      <c r="O47" s="24"/>
      <c r="P47" s="24"/>
    </row>
    <row r="48" spans="1:16" x14ac:dyDescent="0.25">
      <c r="A48" s="307">
        <v>38</v>
      </c>
      <c r="B48" s="422" t="s">
        <v>13</v>
      </c>
      <c r="C48" s="423"/>
      <c r="D48" s="310">
        <v>10</v>
      </c>
      <c r="E48" s="160">
        <v>10</v>
      </c>
      <c r="F48" s="311">
        <v>10</v>
      </c>
      <c r="G48" s="323">
        <v>79</v>
      </c>
      <c r="H48" s="324" t="s">
        <v>259</v>
      </c>
      <c r="I48" s="322">
        <f>I45*D51</f>
        <v>1.2344209953173189</v>
      </c>
      <c r="J48" s="325">
        <f>J45*E51</f>
        <v>1.5209008499126391</v>
      </c>
      <c r="K48" s="326">
        <f>K45*F51</f>
        <v>1.2965951600961956</v>
      </c>
    </row>
    <row r="49" spans="1:11" x14ac:dyDescent="0.25">
      <c r="A49" s="307">
        <v>39</v>
      </c>
      <c r="B49" s="422" t="s">
        <v>31</v>
      </c>
      <c r="C49" s="423"/>
      <c r="D49" s="161">
        <v>0.15</v>
      </c>
      <c r="E49" s="161">
        <v>0.15</v>
      </c>
      <c r="F49" s="312">
        <v>0.15</v>
      </c>
      <c r="G49" s="327">
        <v>80</v>
      </c>
      <c r="H49" s="328" t="s">
        <v>30</v>
      </c>
      <c r="I49" s="67">
        <f>SUM(I45:I48)</f>
        <v>16.664683436783804</v>
      </c>
      <c r="J49" s="329">
        <f>SUM(J45:J48)</f>
        <v>20.532161473820629</v>
      </c>
      <c r="K49" s="67">
        <f>SUM(K45:K48)</f>
        <v>17.50403466129864</v>
      </c>
    </row>
    <row r="50" spans="1:11" x14ac:dyDescent="0.25">
      <c r="A50" s="307">
        <v>40</v>
      </c>
      <c r="B50" s="422" t="s">
        <v>240</v>
      </c>
      <c r="C50" s="423"/>
      <c r="D50" s="161">
        <v>0.1</v>
      </c>
      <c r="E50" s="161">
        <v>0.1</v>
      </c>
      <c r="F50" s="312">
        <v>0.1</v>
      </c>
      <c r="G50" s="330">
        <v>81</v>
      </c>
      <c r="H50" s="324" t="s">
        <v>260</v>
      </c>
      <c r="I50" s="379">
        <f>I49*D52</f>
        <v>4.999405031035141</v>
      </c>
      <c r="J50" s="325">
        <f>J49*E52</f>
        <v>6.1596484421461888</v>
      </c>
      <c r="K50" s="331">
        <f>K49*F52</f>
        <v>5.2512103983895919</v>
      </c>
    </row>
    <row r="51" spans="1:11" x14ac:dyDescent="0.25">
      <c r="A51" s="307">
        <v>41</v>
      </c>
      <c r="B51" s="308" t="s">
        <v>241</v>
      </c>
      <c r="C51" s="309"/>
      <c r="D51" s="161">
        <v>0.1</v>
      </c>
      <c r="E51" s="161">
        <v>0.1</v>
      </c>
      <c r="F51" s="312">
        <v>0.1</v>
      </c>
      <c r="G51" s="327">
        <v>82</v>
      </c>
      <c r="H51" s="332" t="s">
        <v>246</v>
      </c>
      <c r="I51" s="380">
        <f>SUM(I49:I50)</f>
        <v>21.664088467818946</v>
      </c>
      <c r="J51" s="381">
        <f>SUM(J49:J50)</f>
        <v>26.691809915966818</v>
      </c>
      <c r="K51" s="382">
        <f>SUM(K49:K50)</f>
        <v>22.755245059688232</v>
      </c>
    </row>
    <row r="52" spans="1:11" ht="14.4" thickBot="1" x14ac:dyDescent="0.3">
      <c r="A52" s="307">
        <v>42</v>
      </c>
      <c r="B52" s="308" t="s">
        <v>242</v>
      </c>
      <c r="C52" s="309"/>
      <c r="D52" s="161">
        <v>0.3</v>
      </c>
      <c r="E52" s="161">
        <v>0.3</v>
      </c>
      <c r="F52" s="161">
        <v>0.3</v>
      </c>
      <c r="G52" s="333">
        <v>83</v>
      </c>
      <c r="H52" s="334" t="s">
        <v>261</v>
      </c>
      <c r="I52" s="335">
        <f>I51*D53</f>
        <v>4.1161768088855997</v>
      </c>
      <c r="J52" s="383">
        <f>J51*E53</f>
        <v>5.0714438840336955</v>
      </c>
      <c r="K52" s="384">
        <f>K51*F53</f>
        <v>4.3234965613407637</v>
      </c>
    </row>
    <row r="53" spans="1:11" ht="15" thickTop="1" thickBot="1" x14ac:dyDescent="0.3">
      <c r="A53" s="313">
        <v>43</v>
      </c>
      <c r="B53" s="424" t="s">
        <v>243</v>
      </c>
      <c r="C53" s="425"/>
      <c r="D53" s="162">
        <v>0.19</v>
      </c>
      <c r="E53" s="162">
        <v>0.19</v>
      </c>
      <c r="F53" s="162">
        <v>0.19</v>
      </c>
      <c r="G53" s="336">
        <v>84</v>
      </c>
      <c r="H53" s="337" t="s">
        <v>247</v>
      </c>
      <c r="I53" s="338">
        <f>SUM(I51:I52)</f>
        <v>25.780265276704547</v>
      </c>
      <c r="J53" s="385">
        <f>SUM(J51:J52)</f>
        <v>31.763253800000513</v>
      </c>
      <c r="K53" s="386">
        <f>SUM(K51:K52)</f>
        <v>27.078741621028996</v>
      </c>
    </row>
    <row r="54" spans="1:11" ht="14.4" thickTop="1" x14ac:dyDescent="0.25"/>
    <row r="68" spans="13:13" x14ac:dyDescent="0.25">
      <c r="M68" s="6"/>
    </row>
  </sheetData>
  <sheetProtection algorithmName="SHA-512" hashValue="Nk9gKByy9iJwfZ9B3bSckItw96LAhjL2tZ7DJ7d/kB14npozNAScXwMIL+s3nJyYA8OIZvsv2Hty3dMUSFd2Ww==" saltValue="K8ELeFGfAW6hyW61es+7Ug==" spinCount="100000" sheet="1" objects="1" scenarios="1"/>
  <mergeCells count="33">
    <mergeCell ref="A1:K1"/>
    <mergeCell ref="B23:C23"/>
    <mergeCell ref="B13:C13"/>
    <mergeCell ref="B11:C11"/>
    <mergeCell ref="B20:C20"/>
    <mergeCell ref="B18:C18"/>
    <mergeCell ref="B16:C16"/>
    <mergeCell ref="B22:C22"/>
    <mergeCell ref="A2:D2"/>
    <mergeCell ref="B21:C21"/>
    <mergeCell ref="B19:C19"/>
    <mergeCell ref="B17:C17"/>
    <mergeCell ref="B15:C15"/>
    <mergeCell ref="B12:C12"/>
    <mergeCell ref="B10:C10"/>
    <mergeCell ref="B27:C27"/>
    <mergeCell ref="B48:C48"/>
    <mergeCell ref="B38:C38"/>
    <mergeCell ref="B36:C36"/>
    <mergeCell ref="B34:C34"/>
    <mergeCell ref="B30:C30"/>
    <mergeCell ref="B28:C28"/>
    <mergeCell ref="B47:C47"/>
    <mergeCell ref="B45:C45"/>
    <mergeCell ref="B43:C43"/>
    <mergeCell ref="B37:C37"/>
    <mergeCell ref="B50:C50"/>
    <mergeCell ref="B53:C53"/>
    <mergeCell ref="B33:C33"/>
    <mergeCell ref="B31:C31"/>
    <mergeCell ref="B29:C29"/>
    <mergeCell ref="B49:C49"/>
    <mergeCell ref="B44:C44"/>
  </mergeCells>
  <dataValidations count="3">
    <dataValidation type="list" allowBlank="1" showInputMessage="1" showErrorMessage="1" sqref="D39:F39">
      <formula1>Flaschengöße</formula1>
    </dataValidation>
    <dataValidation type="list" allowBlank="1" showErrorMessage="1" errorTitle="nicht in Liste" sqref="D15">
      <formula1>Kontingent</formula1>
    </dataValidation>
    <dataValidation allowBlank="1" showErrorMessage="1" errorTitle="nicht in Liste" sqref="E15:F15"/>
  </dataValidations>
  <pageMargins left="0.25" right="0.25" top="0.75" bottom="0.75" header="0.3" footer="0.3"/>
  <pageSetup paperSize="9" scale="63" fitToHeight="0" orientation="landscape" r:id="rId1"/>
  <headerFooter>
    <oddFooter>&amp;L&amp;7Erstellt: LVWO Weinsberg J. Friz&amp;C&amp;7&amp;F&amp;R&amp;7&amp;D</oddFooter>
  </headerFooter>
  <ignoredErrors>
    <ignoredError sqref="E32" unlockedFormula="1"/>
    <ignoredError sqref="I34 I52:J52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9254" r:id="rId4">
          <objectPr defaultSize="0" autoPict="0" r:id="rId5">
            <anchor moveWithCells="1" sizeWithCells="1">
              <from>
                <xdr:col>7</xdr:col>
                <xdr:colOff>1607820</xdr:colOff>
                <xdr:row>1</xdr:row>
                <xdr:rowOff>99060</xdr:rowOff>
              </from>
              <to>
                <xdr:col>7</xdr:col>
                <xdr:colOff>2293620</xdr:colOff>
                <xdr:row>4</xdr:row>
                <xdr:rowOff>76200</xdr:rowOff>
              </to>
            </anchor>
          </objectPr>
        </oleObject>
      </mc:Choice>
      <mc:Fallback>
        <oleObject progId="Word.Picture.8" shapeId="9254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'Daten Drop Down'!$C$3:$C$15</xm:f>
          </x14:formula1>
          <xm:sqref>D19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3"/>
  <sheetViews>
    <sheetView tabSelected="1" topLeftCell="A7" zoomScale="75" zoomScaleNormal="75" workbookViewId="0">
      <selection activeCell="L19" sqref="L19"/>
    </sheetView>
  </sheetViews>
  <sheetFormatPr baseColWidth="10" defaultRowHeight="13.8" x14ac:dyDescent="0.25"/>
  <cols>
    <col min="1" max="1" width="3" style="29" customWidth="1"/>
    <col min="2" max="2" width="8.19921875" style="29" customWidth="1"/>
    <col min="3" max="3" width="49.09765625" style="96" customWidth="1"/>
    <col min="4" max="4" width="12.19921875" style="96" customWidth="1"/>
    <col min="5" max="5" width="5.3984375" style="96" customWidth="1"/>
    <col min="6" max="6" width="11.19921875" style="29" hidden="1" customWidth="1"/>
    <col min="7" max="7" width="3" style="29" customWidth="1"/>
    <col min="8" max="8" width="61.3984375" style="29" customWidth="1"/>
    <col min="9" max="9" width="11.59765625" style="29" customWidth="1"/>
    <col min="10" max="10" width="5.3984375" style="29" customWidth="1"/>
    <col min="11" max="11" width="3.09765625" style="29" customWidth="1"/>
    <col min="12" max="12" width="61.5" style="29" customWidth="1"/>
    <col min="13" max="16384" width="11.19921875" style="29"/>
  </cols>
  <sheetData>
    <row r="1" spans="1:13" ht="22.2" customHeight="1" x14ac:dyDescent="0.4">
      <c r="A1" s="464" t="s">
        <v>60</v>
      </c>
      <c r="B1" s="464"/>
      <c r="C1" s="464"/>
      <c r="D1" s="464"/>
      <c r="E1" s="464"/>
      <c r="F1" s="464"/>
      <c r="G1" s="464"/>
      <c r="H1" s="464"/>
      <c r="I1" s="464"/>
    </row>
    <row r="2" spans="1:13" ht="13.95" customHeight="1" x14ac:dyDescent="0.25">
      <c r="A2" s="465"/>
      <c r="B2" s="465"/>
      <c r="C2" s="465"/>
      <c r="D2" s="465"/>
      <c r="E2" s="300"/>
    </row>
    <row r="3" spans="1:13" ht="13.95" customHeight="1" x14ac:dyDescent="0.3">
      <c r="B3" s="95" t="s">
        <v>32</v>
      </c>
      <c r="H3" s="97" t="s">
        <v>108</v>
      </c>
      <c r="I3" s="98" t="s">
        <v>7</v>
      </c>
    </row>
    <row r="4" spans="1:13" ht="13.95" customHeight="1" x14ac:dyDescent="0.3">
      <c r="B4" s="95" t="s">
        <v>156</v>
      </c>
      <c r="H4" s="97" t="s">
        <v>109</v>
      </c>
      <c r="I4" s="99" t="s">
        <v>8</v>
      </c>
    </row>
    <row r="5" spans="1:13" ht="13.95" customHeight="1" x14ac:dyDescent="0.25">
      <c r="B5" s="95" t="s">
        <v>27</v>
      </c>
      <c r="H5" s="100"/>
      <c r="I5" s="101" t="s">
        <v>106</v>
      </c>
    </row>
    <row r="6" spans="1:13" ht="13.95" customHeight="1" x14ac:dyDescent="0.25">
      <c r="B6" s="102" t="s">
        <v>28</v>
      </c>
      <c r="H6" s="103" t="s">
        <v>15</v>
      </c>
      <c r="I6" s="104" t="s">
        <v>107</v>
      </c>
    </row>
    <row r="7" spans="1:13" ht="6.6" customHeight="1" x14ac:dyDescent="0.25"/>
    <row r="8" spans="1:13" ht="19.95" customHeight="1" x14ac:dyDescent="0.25">
      <c r="B8" s="105" t="s">
        <v>72</v>
      </c>
      <c r="C8" s="106"/>
    </row>
    <row r="9" spans="1:13" ht="6.6" customHeight="1" x14ac:dyDescent="0.25"/>
    <row r="10" spans="1:13" ht="13.95" customHeight="1" x14ac:dyDescent="0.25"/>
    <row r="11" spans="1:13" ht="13.95" customHeight="1" thickBot="1" x14ac:dyDescent="0.3">
      <c r="E11" s="107"/>
    </row>
    <row r="12" spans="1:13" ht="13.95" customHeight="1" thickTop="1" thickBot="1" x14ac:dyDescent="0.3">
      <c r="A12" s="340">
        <v>1</v>
      </c>
      <c r="B12" s="466" t="s">
        <v>71</v>
      </c>
      <c r="C12" s="467"/>
      <c r="D12" s="341">
        <v>24.8</v>
      </c>
      <c r="E12" s="107"/>
      <c r="G12" s="108" t="s">
        <v>61</v>
      </c>
    </row>
    <row r="13" spans="1:13" ht="13.95" customHeight="1" thickTop="1" thickBot="1" x14ac:dyDescent="0.3">
      <c r="A13" s="340">
        <v>2</v>
      </c>
      <c r="B13" s="466" t="s">
        <v>67</v>
      </c>
      <c r="C13" s="467"/>
      <c r="D13" s="109">
        <v>41</v>
      </c>
      <c r="E13" s="107"/>
      <c r="G13" s="108" t="s">
        <v>157</v>
      </c>
    </row>
    <row r="14" spans="1:13" ht="13.95" customHeight="1" thickTop="1" thickBot="1" x14ac:dyDescent="0.3">
      <c r="A14" s="72"/>
      <c r="B14" s="72"/>
      <c r="C14" s="342"/>
      <c r="E14" s="33"/>
      <c r="G14" s="108" t="s">
        <v>266</v>
      </c>
      <c r="M14" s="95"/>
    </row>
    <row r="15" spans="1:13" ht="13.95" customHeight="1" thickTop="1" x14ac:dyDescent="0.25">
      <c r="A15" s="343">
        <v>3</v>
      </c>
      <c r="B15" s="344" t="s">
        <v>10</v>
      </c>
      <c r="C15" s="345"/>
      <c r="D15" s="301">
        <v>0.5</v>
      </c>
      <c r="E15" s="33"/>
      <c r="I15" s="108"/>
    </row>
    <row r="16" spans="1:13" ht="14.4" thickBot="1" x14ac:dyDescent="0.3">
      <c r="A16" s="346">
        <v>4</v>
      </c>
      <c r="B16" s="458" t="s">
        <v>158</v>
      </c>
      <c r="C16" s="459"/>
      <c r="D16" s="110">
        <v>25</v>
      </c>
      <c r="E16" s="33"/>
    </row>
    <row r="17" spans="1:13" ht="14.4" thickTop="1" x14ac:dyDescent="0.25">
      <c r="A17" s="346">
        <v>5</v>
      </c>
      <c r="B17" s="347" t="s">
        <v>159</v>
      </c>
      <c r="C17" s="348"/>
      <c r="D17" s="110">
        <v>1.3</v>
      </c>
      <c r="E17" s="33"/>
      <c r="G17" s="111">
        <v>33</v>
      </c>
      <c r="H17" s="112" t="s">
        <v>160</v>
      </c>
      <c r="I17" s="113">
        <f>D12*D22</f>
        <v>3348</v>
      </c>
    </row>
    <row r="18" spans="1:13" x14ac:dyDescent="0.25">
      <c r="A18" s="346">
        <v>6</v>
      </c>
      <c r="B18" s="347" t="s">
        <v>161</v>
      </c>
      <c r="C18" s="348"/>
      <c r="D18" s="110">
        <v>0.1</v>
      </c>
      <c r="E18" s="107"/>
      <c r="G18" s="115">
        <v>34</v>
      </c>
      <c r="H18" s="29" t="s">
        <v>70</v>
      </c>
      <c r="I18" s="116">
        <f>D22</f>
        <v>135</v>
      </c>
      <c r="K18" s="114"/>
    </row>
    <row r="19" spans="1:13" ht="14.4" thickBot="1" x14ac:dyDescent="0.3">
      <c r="A19" s="349">
        <v>7</v>
      </c>
      <c r="B19" s="350" t="s">
        <v>162</v>
      </c>
      <c r="C19" s="351"/>
      <c r="D19" s="117">
        <v>0.1</v>
      </c>
      <c r="E19" s="107"/>
      <c r="G19" s="115">
        <v>35</v>
      </c>
      <c r="H19" s="118" t="s">
        <v>68</v>
      </c>
      <c r="I19" s="116">
        <f>D22*(100%-D27)*(100%-D28)*(100%-D29)*(100%-D30)*(100%-D31)*(100%-D32)*(100%-D33)*(100%-D34)*(100%-D35)*(100%-D36)</f>
        <v>107.54596124999999</v>
      </c>
    </row>
    <row r="20" spans="1:13" ht="15" thickTop="1" thickBot="1" x14ac:dyDescent="0.3">
      <c r="A20" s="352"/>
      <c r="B20" s="352"/>
      <c r="C20" s="342"/>
      <c r="D20" s="107"/>
      <c r="E20" s="107"/>
      <c r="G20" s="115">
        <v>36</v>
      </c>
      <c r="H20" s="118" t="s">
        <v>45</v>
      </c>
      <c r="I20" s="116">
        <f>I18-I19</f>
        <v>27.454038750000009</v>
      </c>
    </row>
    <row r="21" spans="1:13" ht="14.4" customHeight="1" thickTop="1" x14ac:dyDescent="0.25">
      <c r="A21" s="343">
        <v>8</v>
      </c>
      <c r="B21" s="344" t="s">
        <v>163</v>
      </c>
      <c r="C21" s="345"/>
      <c r="D21" s="119">
        <v>225</v>
      </c>
      <c r="E21" s="34"/>
      <c r="G21" s="115">
        <v>37</v>
      </c>
      <c r="H21" s="118" t="s">
        <v>69</v>
      </c>
      <c r="I21" s="120">
        <f>I19/D13*100</f>
        <v>262.30722256097556</v>
      </c>
    </row>
    <row r="22" spans="1:13" ht="14.4" thickBot="1" x14ac:dyDescent="0.3">
      <c r="A22" s="346">
        <v>9</v>
      </c>
      <c r="B22" s="347" t="s">
        <v>164</v>
      </c>
      <c r="C22" s="348"/>
      <c r="D22" s="121">
        <v>135</v>
      </c>
      <c r="E22" s="34"/>
      <c r="G22" s="122">
        <v>38</v>
      </c>
      <c r="H22" s="123" t="s">
        <v>264</v>
      </c>
      <c r="I22" s="124">
        <f>TRUNC(I21/D15,0)</f>
        <v>524</v>
      </c>
      <c r="K22" s="114"/>
    </row>
    <row r="23" spans="1:13" ht="15" thickTop="1" thickBot="1" x14ac:dyDescent="0.3">
      <c r="A23" s="346">
        <v>10</v>
      </c>
      <c r="B23" s="347" t="s">
        <v>165</v>
      </c>
      <c r="C23" s="348"/>
      <c r="D23" s="125">
        <v>330</v>
      </c>
      <c r="E23" s="34"/>
      <c r="K23" s="114"/>
    </row>
    <row r="24" spans="1:13" ht="14.4" thickTop="1" x14ac:dyDescent="0.25">
      <c r="A24" s="346">
        <v>11</v>
      </c>
      <c r="B24" s="347" t="s">
        <v>166</v>
      </c>
      <c r="C24" s="348"/>
      <c r="D24" s="126">
        <v>3</v>
      </c>
      <c r="G24" s="111">
        <v>39</v>
      </c>
      <c r="H24" s="127" t="s">
        <v>167</v>
      </c>
      <c r="I24" s="128" t="s">
        <v>101</v>
      </c>
    </row>
    <row r="25" spans="1:13" ht="14.4" thickBot="1" x14ac:dyDescent="0.3">
      <c r="A25" s="349">
        <v>12</v>
      </c>
      <c r="B25" s="462" t="s">
        <v>58</v>
      </c>
      <c r="C25" s="463"/>
      <c r="D25" s="129">
        <v>2</v>
      </c>
      <c r="E25" s="29"/>
      <c r="G25" s="115">
        <v>40</v>
      </c>
      <c r="H25" s="130" t="s">
        <v>255</v>
      </c>
      <c r="I25" s="131">
        <f>I17/I19</f>
        <v>31.130876149010202</v>
      </c>
    </row>
    <row r="26" spans="1:13" ht="15" thickTop="1" thickBot="1" x14ac:dyDescent="0.3">
      <c r="A26" s="353">
        <v>13</v>
      </c>
      <c r="B26" s="455" t="s">
        <v>171</v>
      </c>
      <c r="C26" s="455"/>
      <c r="D26" s="354">
        <v>1.4999999999999999E-2</v>
      </c>
      <c r="E26" s="30"/>
      <c r="G26" s="115">
        <v>41</v>
      </c>
      <c r="H26" s="118" t="s">
        <v>55</v>
      </c>
      <c r="I26" s="132">
        <f>D25*D16*F41/I19</f>
        <v>1.859670020848877</v>
      </c>
      <c r="K26" s="114"/>
    </row>
    <row r="27" spans="1:13" ht="14.4" customHeight="1" thickTop="1" x14ac:dyDescent="0.25">
      <c r="A27" s="355">
        <v>14</v>
      </c>
      <c r="B27" s="456" t="s">
        <v>46</v>
      </c>
      <c r="C27" s="457"/>
      <c r="D27" s="292">
        <v>0.09</v>
      </c>
      <c r="E27" s="27"/>
      <c r="G27" s="115">
        <v>42</v>
      </c>
      <c r="H27" s="130" t="s">
        <v>256</v>
      </c>
      <c r="I27" s="133">
        <f>I17*D26*F41/I19</f>
        <v>1.867852568940612</v>
      </c>
    </row>
    <row r="28" spans="1:13" x14ac:dyDescent="0.25">
      <c r="A28" s="356">
        <v>15</v>
      </c>
      <c r="B28" s="458" t="s">
        <v>47</v>
      </c>
      <c r="C28" s="459"/>
      <c r="D28" s="293">
        <v>0.05</v>
      </c>
      <c r="E28" s="29"/>
      <c r="G28" s="115">
        <v>43</v>
      </c>
      <c r="H28" s="134" t="s">
        <v>52</v>
      </c>
      <c r="I28" s="135">
        <f>SUM(I25:I27)</f>
        <v>34.858398738799693</v>
      </c>
    </row>
    <row r="29" spans="1:13" x14ac:dyDescent="0.25">
      <c r="A29" s="356">
        <v>16</v>
      </c>
      <c r="B29" s="458" t="s">
        <v>48</v>
      </c>
      <c r="C29" s="459"/>
      <c r="D29" s="293">
        <v>0.05</v>
      </c>
      <c r="E29" s="29"/>
      <c r="G29" s="115">
        <v>44</v>
      </c>
      <c r="H29" s="118" t="s">
        <v>168</v>
      </c>
      <c r="I29" s="132">
        <f>D23/15/I19</f>
        <v>0.20456370229337648</v>
      </c>
      <c r="K29" s="114"/>
    </row>
    <row r="30" spans="1:13" ht="14.4" thickBot="1" x14ac:dyDescent="0.3">
      <c r="A30" s="356">
        <v>17</v>
      </c>
      <c r="B30" s="458" t="s">
        <v>49</v>
      </c>
      <c r="C30" s="459"/>
      <c r="D30" s="293">
        <v>0.03</v>
      </c>
      <c r="E30" s="107"/>
      <c r="G30" s="137">
        <v>45</v>
      </c>
      <c r="H30" s="138" t="s">
        <v>169</v>
      </c>
      <c r="I30" s="139">
        <f>SUM(I28:I29)</f>
        <v>35.06296244109307</v>
      </c>
      <c r="K30" s="114"/>
      <c r="M30" s="136"/>
    </row>
    <row r="31" spans="1:13" ht="15" thickTop="1" thickBot="1" x14ac:dyDescent="0.3">
      <c r="A31" s="356">
        <v>18</v>
      </c>
      <c r="B31" s="458" t="s">
        <v>50</v>
      </c>
      <c r="C31" s="459"/>
      <c r="D31" s="293">
        <v>0</v>
      </c>
      <c r="E31" s="25"/>
      <c r="F31" s="29">
        <f t="shared" ref="F31:F40" si="0">IF(D27&gt;0,1,0)</f>
        <v>1</v>
      </c>
    </row>
    <row r="32" spans="1:13" ht="14.4" customHeight="1" thickTop="1" x14ac:dyDescent="0.25">
      <c r="A32" s="356">
        <v>19</v>
      </c>
      <c r="B32" s="458" t="s">
        <v>62</v>
      </c>
      <c r="C32" s="459"/>
      <c r="D32" s="294">
        <v>0</v>
      </c>
      <c r="E32" s="25"/>
      <c r="F32" s="29">
        <f t="shared" si="0"/>
        <v>1</v>
      </c>
      <c r="G32" s="111">
        <v>46</v>
      </c>
      <c r="H32" s="127" t="s">
        <v>170</v>
      </c>
      <c r="I32" s="141">
        <f>D15</f>
        <v>0.5</v>
      </c>
      <c r="L32" s="136"/>
    </row>
    <row r="33" spans="1:9" x14ac:dyDescent="0.25">
      <c r="A33" s="356">
        <v>20</v>
      </c>
      <c r="B33" s="458" t="s">
        <v>63</v>
      </c>
      <c r="C33" s="459"/>
      <c r="D33" s="294">
        <v>0</v>
      </c>
      <c r="E33" s="25"/>
      <c r="F33" s="29">
        <f t="shared" si="0"/>
        <v>1</v>
      </c>
      <c r="G33" s="115">
        <v>47</v>
      </c>
      <c r="H33" s="130" t="s">
        <v>103</v>
      </c>
      <c r="I33" s="142">
        <f>I30*D13/100*D15</f>
        <v>7.1879073004240794</v>
      </c>
    </row>
    <row r="34" spans="1:9" x14ac:dyDescent="0.25">
      <c r="A34" s="356">
        <v>21</v>
      </c>
      <c r="B34" s="458" t="s">
        <v>64</v>
      </c>
      <c r="C34" s="459"/>
      <c r="D34" s="294">
        <v>0</v>
      </c>
      <c r="E34" s="25"/>
      <c r="F34" s="29">
        <f t="shared" si="0"/>
        <v>1</v>
      </c>
      <c r="G34" s="115">
        <v>48</v>
      </c>
      <c r="H34" s="130" t="s">
        <v>244</v>
      </c>
      <c r="I34" s="142">
        <f>I21*D38/I22</f>
        <v>6.0070356311673789E-2</v>
      </c>
    </row>
    <row r="35" spans="1:9" x14ac:dyDescent="0.25">
      <c r="A35" s="356">
        <v>22</v>
      </c>
      <c r="B35" s="458" t="s">
        <v>65</v>
      </c>
      <c r="C35" s="459"/>
      <c r="D35" s="294">
        <v>0</v>
      </c>
      <c r="E35" s="25"/>
      <c r="F35" s="29">
        <f t="shared" si="0"/>
        <v>0</v>
      </c>
      <c r="G35" s="115">
        <v>49</v>
      </c>
      <c r="H35" s="130" t="s">
        <v>20</v>
      </c>
      <c r="I35" s="143">
        <f>D17+D18+D19</f>
        <v>1.5000000000000002</v>
      </c>
    </row>
    <row r="36" spans="1:9" ht="14.4" thickBot="1" x14ac:dyDescent="0.3">
      <c r="A36" s="357">
        <v>23</v>
      </c>
      <c r="B36" s="460" t="s">
        <v>66</v>
      </c>
      <c r="C36" s="461"/>
      <c r="D36" s="295">
        <v>0</v>
      </c>
      <c r="E36" s="34"/>
      <c r="F36" s="29">
        <f t="shared" si="0"/>
        <v>0</v>
      </c>
      <c r="G36" s="115">
        <v>50</v>
      </c>
      <c r="H36" s="130" t="s">
        <v>245</v>
      </c>
      <c r="I36" s="142">
        <f>D39*D16/I22</f>
        <v>9.5419847328244281E-2</v>
      </c>
    </row>
    <row r="37" spans="1:9" ht="15" thickTop="1" thickBot="1" x14ac:dyDescent="0.3">
      <c r="A37" s="72"/>
      <c r="B37" s="72"/>
      <c r="C37" s="342"/>
      <c r="E37" s="34"/>
      <c r="F37" s="29">
        <f t="shared" si="0"/>
        <v>0</v>
      </c>
      <c r="G37" s="115">
        <v>51</v>
      </c>
      <c r="H37" s="130" t="s">
        <v>24</v>
      </c>
      <c r="I37" s="142">
        <f>D16/60*D41</f>
        <v>1.6666666666666667</v>
      </c>
    </row>
    <row r="38" spans="1:9" ht="14.4" thickTop="1" x14ac:dyDescent="0.25">
      <c r="A38" s="343">
        <v>24</v>
      </c>
      <c r="B38" s="453" t="s">
        <v>248</v>
      </c>
      <c r="C38" s="454"/>
      <c r="D38" s="358">
        <v>0.12</v>
      </c>
      <c r="E38" s="34"/>
      <c r="F38" s="29">
        <f t="shared" si="0"/>
        <v>0</v>
      </c>
      <c r="G38" s="115">
        <v>52</v>
      </c>
      <c r="H38" s="130" t="s">
        <v>23</v>
      </c>
      <c r="I38" s="359">
        <f>D16/60*D42</f>
        <v>4.166666666666667</v>
      </c>
    </row>
    <row r="39" spans="1:9" ht="14.4" thickBot="1" x14ac:dyDescent="0.3">
      <c r="A39" s="349">
        <v>25</v>
      </c>
      <c r="B39" s="360" t="s">
        <v>239</v>
      </c>
      <c r="C39" s="360"/>
      <c r="D39" s="361">
        <v>2</v>
      </c>
      <c r="E39" s="34"/>
      <c r="F39" s="29">
        <f t="shared" si="0"/>
        <v>0</v>
      </c>
      <c r="G39" s="115">
        <v>53</v>
      </c>
      <c r="H39" s="134" t="s">
        <v>34</v>
      </c>
      <c r="I39" s="362">
        <f>SUM(I33:I38)</f>
        <v>14.676730837397333</v>
      </c>
    </row>
    <row r="40" spans="1:9" ht="15" thickTop="1" thickBot="1" x14ac:dyDescent="0.3">
      <c r="A40" s="363"/>
      <c r="B40" s="72"/>
      <c r="C40" s="342"/>
      <c r="E40" s="34"/>
      <c r="F40" s="29">
        <f t="shared" si="0"/>
        <v>0</v>
      </c>
      <c r="G40" s="115">
        <v>54</v>
      </c>
      <c r="H40" s="130" t="s">
        <v>249</v>
      </c>
      <c r="I40" s="142">
        <f>I39*D43</f>
        <v>2.2015096256095998</v>
      </c>
    </row>
    <row r="41" spans="1:9" ht="14.4" thickTop="1" x14ac:dyDescent="0.25">
      <c r="A41" s="364">
        <v>26</v>
      </c>
      <c r="B41" s="449" t="s">
        <v>26</v>
      </c>
      <c r="C41" s="449"/>
      <c r="D41" s="365">
        <v>4</v>
      </c>
      <c r="F41" s="144">
        <f>SUMIF(F31:F40,1,F31:F40)</f>
        <v>4</v>
      </c>
      <c r="G41" s="115">
        <v>55</v>
      </c>
      <c r="H41" s="130" t="s">
        <v>250</v>
      </c>
      <c r="I41" s="142">
        <f>I39*D44</f>
        <v>2.2015096256095998</v>
      </c>
    </row>
    <row r="42" spans="1:9" ht="14.4" customHeight="1" x14ac:dyDescent="0.25">
      <c r="A42" s="366">
        <v>27</v>
      </c>
      <c r="B42" s="450" t="s">
        <v>13</v>
      </c>
      <c r="C42" s="450"/>
      <c r="D42" s="367">
        <v>10</v>
      </c>
      <c r="E42" s="25"/>
      <c r="G42" s="115">
        <v>56</v>
      </c>
      <c r="H42" s="299" t="s">
        <v>251</v>
      </c>
      <c r="I42" s="387">
        <f>I39*D45</f>
        <v>2.2015096256095998</v>
      </c>
    </row>
    <row r="43" spans="1:9" x14ac:dyDescent="0.25">
      <c r="A43" s="368">
        <v>28</v>
      </c>
      <c r="B43" s="451" t="s">
        <v>31</v>
      </c>
      <c r="C43" s="451"/>
      <c r="D43" s="369">
        <v>0.15</v>
      </c>
      <c r="E43" s="107"/>
      <c r="G43" s="370">
        <v>57</v>
      </c>
      <c r="H43" s="134" t="s">
        <v>30</v>
      </c>
      <c r="I43" s="362">
        <f>SUM(I39:I42)</f>
        <v>21.281259714226131</v>
      </c>
    </row>
    <row r="44" spans="1:9" x14ac:dyDescent="0.25">
      <c r="A44" s="366">
        <v>29</v>
      </c>
      <c r="B44" s="450" t="s">
        <v>240</v>
      </c>
      <c r="C44" s="450"/>
      <c r="D44" s="371">
        <v>0.15</v>
      </c>
      <c r="E44" s="107"/>
      <c r="G44" s="370">
        <v>58</v>
      </c>
      <c r="H44" s="130" t="s">
        <v>252</v>
      </c>
      <c r="I44" s="387">
        <f>I43*D46</f>
        <v>8.5125038856904531</v>
      </c>
    </row>
    <row r="45" spans="1:9" x14ac:dyDescent="0.25">
      <c r="A45" s="366">
        <v>30</v>
      </c>
      <c r="B45" s="372" t="s">
        <v>253</v>
      </c>
      <c r="C45" s="372"/>
      <c r="D45" s="373">
        <v>0.15</v>
      </c>
      <c r="G45" s="374">
        <v>59</v>
      </c>
      <c r="H45" s="375" t="s">
        <v>246</v>
      </c>
      <c r="I45" s="388">
        <f>SUM(I43:I44)</f>
        <v>29.793763599916584</v>
      </c>
    </row>
    <row r="46" spans="1:9" x14ac:dyDescent="0.25">
      <c r="A46" s="366">
        <v>31</v>
      </c>
      <c r="B46" s="372" t="s">
        <v>254</v>
      </c>
      <c r="C46" s="372"/>
      <c r="D46" s="373">
        <v>0.4</v>
      </c>
      <c r="E46" s="35"/>
      <c r="G46" s="115">
        <v>60</v>
      </c>
      <c r="H46" s="130" t="s">
        <v>173</v>
      </c>
      <c r="I46" s="142">
        <f>I45*D47</f>
        <v>5.6608150839841507</v>
      </c>
    </row>
    <row r="47" spans="1:9" ht="14.4" thickBot="1" x14ac:dyDescent="0.3">
      <c r="A47" s="376">
        <v>32</v>
      </c>
      <c r="B47" s="452" t="s">
        <v>172</v>
      </c>
      <c r="C47" s="452"/>
      <c r="D47" s="377">
        <v>0.19</v>
      </c>
      <c r="G47" s="137">
        <v>61</v>
      </c>
      <c r="H47" s="138" t="s">
        <v>174</v>
      </c>
      <c r="I47" s="145">
        <f>SUM(I45:I46)</f>
        <v>35.454578683900735</v>
      </c>
    </row>
    <row r="48" spans="1:9" ht="14.4" thickTop="1" x14ac:dyDescent="0.25"/>
    <row r="49" spans="3:9" x14ac:dyDescent="0.25">
      <c r="C49" s="29"/>
      <c r="D49" s="29"/>
    </row>
    <row r="50" spans="3:9" ht="15" customHeight="1" x14ac:dyDescent="0.25">
      <c r="C50" s="29"/>
      <c r="D50" s="29"/>
      <c r="G50" s="108"/>
      <c r="H50" s="96"/>
      <c r="I50" s="140"/>
    </row>
    <row r="51" spans="3:9" x14ac:dyDescent="0.25">
      <c r="C51" s="29"/>
      <c r="D51" s="29"/>
      <c r="G51" s="108"/>
      <c r="I51" s="147"/>
    </row>
    <row r="52" spans="3:9" x14ac:dyDescent="0.25">
      <c r="C52" s="29"/>
      <c r="G52" s="108"/>
      <c r="H52" s="103"/>
      <c r="I52" s="146"/>
    </row>
    <row r="53" spans="3:9" x14ac:dyDescent="0.25">
      <c r="C53" s="29"/>
      <c r="G53" s="108"/>
      <c r="H53" s="148"/>
      <c r="I53" s="140"/>
    </row>
    <row r="54" spans="3:9" x14ac:dyDescent="0.25">
      <c r="C54" s="29"/>
      <c r="G54" s="108"/>
      <c r="H54" s="149"/>
      <c r="I54" s="146"/>
    </row>
    <row r="55" spans="3:9" x14ac:dyDescent="0.25">
      <c r="C55" s="29"/>
    </row>
    <row r="56" spans="3:9" x14ac:dyDescent="0.25">
      <c r="C56" s="29"/>
    </row>
    <row r="57" spans="3:9" x14ac:dyDescent="0.25">
      <c r="C57" s="29"/>
    </row>
    <row r="58" spans="3:9" x14ac:dyDescent="0.25">
      <c r="C58" s="29"/>
    </row>
    <row r="59" spans="3:9" x14ac:dyDescent="0.25">
      <c r="C59" s="29"/>
    </row>
    <row r="60" spans="3:9" x14ac:dyDescent="0.25">
      <c r="C60" s="29"/>
    </row>
    <row r="61" spans="3:9" x14ac:dyDescent="0.25">
      <c r="C61" s="29"/>
    </row>
    <row r="62" spans="3:9" x14ac:dyDescent="0.25">
      <c r="C62" s="29"/>
    </row>
    <row r="63" spans="3:9" x14ac:dyDescent="0.25">
      <c r="C63" s="29"/>
    </row>
    <row r="64" spans="3:9" x14ac:dyDescent="0.25">
      <c r="C64" s="29"/>
    </row>
    <row r="65" spans="4:11" s="29" customFormat="1" x14ac:dyDescent="0.25">
      <c r="D65" s="96"/>
      <c r="E65" s="96"/>
    </row>
    <row r="66" spans="4:11" s="29" customFormat="1" x14ac:dyDescent="0.25">
      <c r="D66" s="96"/>
      <c r="E66" s="96"/>
    </row>
    <row r="67" spans="4:11" s="29" customFormat="1" x14ac:dyDescent="0.25">
      <c r="D67" s="96"/>
      <c r="E67" s="96"/>
    </row>
    <row r="68" spans="4:11" s="29" customFormat="1" x14ac:dyDescent="0.25">
      <c r="D68" s="96"/>
      <c r="E68" s="96"/>
    </row>
    <row r="73" spans="4:11" s="29" customFormat="1" x14ac:dyDescent="0.25">
      <c r="D73" s="96"/>
      <c r="E73" s="96"/>
      <c r="K73" s="150"/>
    </row>
  </sheetData>
  <sheetProtection algorithmName="SHA-512" hashValue="0ga6TsCKIIJcFevDCOyF1QaJtYu5jQ2H4/mKw85BZ6Yy+glL4/apdbvIkNjyGrP/5XvQAuKLD1hEnVqOTpdCKA==" saltValue="che1tc3F3gdxNYzsc7hC5w==" spinCount="100000" sheet="1" objects="1" scenarios="1"/>
  <mergeCells count="23">
    <mergeCell ref="B25:C25"/>
    <mergeCell ref="A1:I1"/>
    <mergeCell ref="A2:D2"/>
    <mergeCell ref="B12:C12"/>
    <mergeCell ref="B13:C13"/>
    <mergeCell ref="B16:C16"/>
    <mergeCell ref="B38:C38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1:C41"/>
    <mergeCell ref="B42:C42"/>
    <mergeCell ref="B43:C43"/>
    <mergeCell ref="B44:C44"/>
    <mergeCell ref="B47:C47"/>
  </mergeCells>
  <dataValidations count="1">
    <dataValidation type="list" allowBlank="1" showInputMessage="1" showErrorMessage="1" sqref="D15">
      <formula1>Flaschengöße</formula1>
    </dataValidation>
  </dataValidations>
  <pageMargins left="0.62992125984251968" right="0.23622047244094491" top="0.35433070866141736" bottom="0.35433070866141736" header="0.31496062992125984" footer="0.31496062992125984"/>
  <pageSetup paperSize="9" scale="80" fitToHeight="0" orientation="landscape" verticalDpi="4294967295" r:id="rId1"/>
  <headerFooter>
    <oddFooter>&amp;L&amp;7Erstellt: LVWO Weinsberg  J. Friz&amp;C&amp;7&amp;F&amp;R&amp;7&amp;D</oddFooter>
  </headerFooter>
  <ignoredErrors>
    <ignoredError sqref="I46" formula="1"/>
  </ignoredErrors>
  <drawing r:id="rId2"/>
  <legacyDrawing r:id="rId3"/>
  <oleObjects>
    <mc:AlternateContent xmlns:mc="http://schemas.openxmlformats.org/markup-compatibility/2006">
      <mc:Choice Requires="x14">
        <oleObject progId="Word.Picture.8" shapeId="44033" r:id="rId4">
          <objectPr defaultSize="0" autoPict="0" r:id="rId5">
            <anchor moveWithCells="1" sizeWithCells="1">
              <from>
                <xdr:col>7</xdr:col>
                <xdr:colOff>1630680</xdr:colOff>
                <xdr:row>1</xdr:row>
                <xdr:rowOff>99060</xdr:rowOff>
              </from>
              <to>
                <xdr:col>7</xdr:col>
                <xdr:colOff>2316480</xdr:colOff>
                <xdr:row>4</xdr:row>
                <xdr:rowOff>22860</xdr:rowOff>
              </to>
            </anchor>
          </objectPr>
        </oleObject>
      </mc:Choice>
      <mc:Fallback>
        <oleObject progId="Word.Picture.8" shapeId="4403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10</vt:i4>
      </vt:variant>
    </vt:vector>
  </HeadingPairs>
  <TitlesOfParts>
    <vt:vector size="18" baseType="lpstr">
      <vt:lpstr>Daten Drop Down</vt:lpstr>
      <vt:lpstr>Betriebsanleitung</vt:lpstr>
      <vt:lpstr>Vorbemerkungen</vt:lpstr>
      <vt:lpstr>Ausbeute Abfindung</vt:lpstr>
      <vt:lpstr>Ausbeute Kleinverschl.</vt:lpstr>
      <vt:lpstr>Ausbeute Verschluss</vt:lpstr>
      <vt:lpstr>Getreide LA- Flasche</vt:lpstr>
      <vt:lpstr>Holzfasslagerung </vt:lpstr>
      <vt:lpstr>Abtriebe_Tag</vt:lpstr>
      <vt:lpstr>Ausbeutesatz</vt:lpstr>
      <vt:lpstr>Dauer</vt:lpstr>
      <vt:lpstr>'Ausbeute Abfindung'!Druckbereich</vt:lpstr>
      <vt:lpstr>'Ausbeute Kleinverschl.'!Druckbereich</vt:lpstr>
      <vt:lpstr>'Ausbeute Verschluss'!Druckbereich</vt:lpstr>
      <vt:lpstr>Betriebsanleitung!Druckbereich</vt:lpstr>
      <vt:lpstr>Flaschengöße</vt:lpstr>
      <vt:lpstr>Füllmenge</vt:lpstr>
      <vt:lpstr>Kontingent</vt:lpstr>
    </vt:vector>
  </TitlesOfParts>
  <Company>LGL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Friz, Jürgen (LVWO)</dc:creator>
  <cp:lastModifiedBy>Friz, Jürgen (LVWO)</cp:lastModifiedBy>
  <cp:lastPrinted>2021-09-15T08:49:19Z</cp:lastPrinted>
  <dcterms:created xsi:type="dcterms:W3CDTF">2017-09-26T09:36:12Z</dcterms:created>
  <dcterms:modified xsi:type="dcterms:W3CDTF">2021-09-15T08:50:05Z</dcterms:modified>
</cp:coreProperties>
</file>